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75" windowWidth="11760" windowHeight="6750" firstSheet="2" activeTab="2"/>
  </bookViews>
  <sheets>
    <sheet name="표지" sheetId="1" state="hidden" r:id="rId1"/>
    <sheet name="법인총칙" sheetId="2" state="hidden" r:id="rId2"/>
    <sheet name="세입예산" sheetId="3" r:id="rId3"/>
    <sheet name="세입예산원단위" sheetId="4" state="hidden" r:id="rId4"/>
    <sheet name="세출예산" sheetId="5" r:id="rId5"/>
    <sheet name="세출예산원단위" sheetId="6" state="hidden" r:id="rId6"/>
    <sheet name="사무국총괄" sheetId="7" state="hidden" r:id="rId7"/>
    <sheet name="세입표지" sheetId="8" state="hidden" r:id="rId8"/>
    <sheet name="사무국세입" sheetId="9" state="hidden" r:id="rId9"/>
    <sheet name="세출표지" sheetId="10" state="hidden" r:id="rId10"/>
    <sheet name="사무국세출" sheetId="11" state="hidden" r:id="rId11"/>
  </sheets>
  <definedNames>
    <definedName name="_xlnm.Print_Titles" localSheetId="8">'사무국세입'!$1:$4</definedName>
    <definedName name="_xlnm.Print_Titles" localSheetId="10">'사무국세출'!$1:$4</definedName>
  </definedNames>
  <calcPr fullCalcOnLoad="1"/>
</workbook>
</file>

<file path=xl/sharedStrings.xml><?xml version="1.0" encoding="utf-8"?>
<sst xmlns="http://schemas.openxmlformats.org/spreadsheetml/2006/main" count="375" uniqueCount="222">
  <si>
    <t>관</t>
  </si>
  <si>
    <t>항</t>
  </si>
  <si>
    <t>목</t>
  </si>
  <si>
    <t>소계</t>
  </si>
  <si>
    <t>사무비</t>
  </si>
  <si>
    <t>인건비</t>
  </si>
  <si>
    <t>업무추진</t>
  </si>
  <si>
    <t>운영비</t>
  </si>
  <si>
    <t>사업비</t>
  </si>
  <si>
    <t>재산조성비</t>
  </si>
  <si>
    <t>법인</t>
  </si>
  <si>
    <t>법인사무국</t>
  </si>
  <si>
    <t>풍납종합사회복지관</t>
  </si>
  <si>
    <t>송파정신장애인사회복귀시설</t>
  </si>
  <si>
    <t>성심공동체</t>
  </si>
  <si>
    <t>성모공동체</t>
  </si>
  <si>
    <t>총계</t>
  </si>
  <si>
    <t>송파시각장애인축구장</t>
  </si>
  <si>
    <t>별첨2</t>
  </si>
  <si>
    <t>(단위:천원)</t>
  </si>
  <si>
    <t>(단위 : 천원)</t>
  </si>
  <si>
    <t>세          입</t>
  </si>
  <si>
    <t>관</t>
  </si>
  <si>
    <t>항</t>
  </si>
  <si>
    <t>목</t>
  </si>
  <si>
    <t>액수</t>
  </si>
  <si>
    <t>비율(%)</t>
  </si>
  <si>
    <t>세 입 총 계</t>
  </si>
  <si>
    <t>재 산 수 입</t>
  </si>
  <si>
    <t>보조금수입</t>
  </si>
  <si>
    <t>세 출 총 계</t>
  </si>
  <si>
    <r>
      <t xml:space="preserve">사 </t>
    </r>
    <r>
      <rPr>
        <sz val="11"/>
        <rFont val="돋움"/>
        <family val="3"/>
      </rPr>
      <t xml:space="preserve"> 무  비</t>
    </r>
  </si>
  <si>
    <r>
      <t xml:space="preserve">사 </t>
    </r>
    <r>
      <rPr>
        <sz val="11"/>
        <rFont val="돋움"/>
        <family val="3"/>
      </rPr>
      <t xml:space="preserve"> 업  비</t>
    </r>
  </si>
  <si>
    <t>재산조성비</t>
  </si>
  <si>
    <r>
      <t xml:space="preserve">전 </t>
    </r>
    <r>
      <rPr>
        <sz val="11"/>
        <rFont val="돋움"/>
        <family val="3"/>
      </rPr>
      <t xml:space="preserve"> 출  금</t>
    </r>
  </si>
  <si>
    <r>
      <t xml:space="preserve">상 </t>
    </r>
    <r>
      <rPr>
        <sz val="11"/>
        <rFont val="돋움"/>
        <family val="3"/>
      </rPr>
      <t xml:space="preserve"> 환  금</t>
    </r>
  </si>
  <si>
    <r>
      <t xml:space="preserve">잡 </t>
    </r>
    <r>
      <rPr>
        <sz val="11"/>
        <rFont val="돋움"/>
        <family val="3"/>
      </rPr>
      <t xml:space="preserve"> 지  출</t>
    </r>
  </si>
  <si>
    <t>보 조 금 수 입</t>
  </si>
  <si>
    <t>재  산  수  입</t>
  </si>
  <si>
    <t>기 부 금 수 입</t>
  </si>
  <si>
    <t>전    입    금</t>
  </si>
  <si>
    <t>잡    수    입</t>
  </si>
  <si>
    <t>이    월    금</t>
  </si>
  <si>
    <t>2) 세 출</t>
  </si>
  <si>
    <t>상환금</t>
  </si>
  <si>
    <t>잡지출</t>
  </si>
  <si>
    <t>예비비</t>
  </si>
  <si>
    <t>사 회 복 지 법 인 다 산 복 지 재 단</t>
  </si>
  <si>
    <t>세         입</t>
  </si>
  <si>
    <t>세         출</t>
  </si>
  <si>
    <t xml:space="preserve">           세입ㆍ세출 차인잔액 없음.</t>
  </si>
  <si>
    <t>(단위 : 천원)</t>
  </si>
  <si>
    <t>증감(B)-(A)</t>
  </si>
  <si>
    <t>산     출     내     역</t>
  </si>
  <si>
    <t>액수</t>
  </si>
  <si>
    <t>비율(%)</t>
  </si>
  <si>
    <t>세  출  총  계</t>
  </si>
  <si>
    <t>사    무    비</t>
  </si>
  <si>
    <t>인    건    비</t>
  </si>
  <si>
    <t>업무추진비</t>
  </si>
  <si>
    <t>운    영    비</t>
  </si>
  <si>
    <t>수용비 및 수수료</t>
  </si>
  <si>
    <t>여비교통비</t>
  </si>
  <si>
    <t>제세공과금</t>
  </si>
  <si>
    <t>재 산 조 성 비</t>
  </si>
  <si>
    <t>시    설    비</t>
  </si>
  <si>
    <t>사    업    비</t>
  </si>
  <si>
    <t>일반사업비</t>
  </si>
  <si>
    <t>전    출    금</t>
  </si>
  <si>
    <t>이자지불금</t>
  </si>
  <si>
    <t>관</t>
  </si>
  <si>
    <t>항</t>
  </si>
  <si>
    <t>목</t>
  </si>
  <si>
    <t>소계</t>
  </si>
  <si>
    <t>법인전입금</t>
  </si>
  <si>
    <t>기타수입</t>
  </si>
  <si>
    <t>잡수입</t>
  </si>
  <si>
    <t>전년도이월금</t>
  </si>
  <si>
    <t>기부금</t>
  </si>
  <si>
    <t>총계</t>
  </si>
  <si>
    <t>법인</t>
  </si>
  <si>
    <t>법인사무국</t>
  </si>
  <si>
    <t>송파시각장애인축구장</t>
  </si>
  <si>
    <t>풍납종합사회복지관</t>
  </si>
  <si>
    <t>송파정신장애인사회복귀시설</t>
  </si>
  <si>
    <t>성심공동체</t>
  </si>
  <si>
    <t>성모공동체</t>
  </si>
  <si>
    <t>세  입  총  계</t>
  </si>
  <si>
    <t>기본재산수입</t>
  </si>
  <si>
    <t>임대료수입</t>
  </si>
  <si>
    <t>배당및이자수입</t>
  </si>
  <si>
    <t>재산매각수입</t>
  </si>
  <si>
    <t>기타수입</t>
  </si>
  <si>
    <t>보 조 금 수 입</t>
  </si>
  <si>
    <t>경상보조금</t>
  </si>
  <si>
    <t>자본보조금</t>
  </si>
  <si>
    <t>기부금수입</t>
  </si>
  <si>
    <t>전    입    금</t>
  </si>
  <si>
    <t>시설회계전입금</t>
  </si>
  <si>
    <t>이    월    금</t>
  </si>
  <si>
    <t>전년도이월금</t>
  </si>
  <si>
    <t>잡    수    입</t>
  </si>
  <si>
    <t>잡수입</t>
  </si>
  <si>
    <t>1) 세 입</t>
  </si>
  <si>
    <t>운  영  비</t>
  </si>
  <si>
    <t>업 무 추 진 비</t>
  </si>
  <si>
    <t xml:space="preserve">사업비 </t>
  </si>
  <si>
    <t>*총액 :</t>
  </si>
  <si>
    <t>*보조금 :</t>
  </si>
  <si>
    <t>*법인전출금 :</t>
  </si>
  <si>
    <t>예비비</t>
  </si>
  <si>
    <t>세출총계</t>
  </si>
  <si>
    <t xml:space="preserve"> 【 예    산    총    칙 】'</t>
  </si>
  <si>
    <t>일반사업비</t>
  </si>
  <si>
    <t xml:space="preserve">급여 </t>
  </si>
  <si>
    <t>퇴직적립금</t>
  </si>
  <si>
    <t>건강보험</t>
  </si>
  <si>
    <t>국민연금</t>
  </si>
  <si>
    <t>산재보험</t>
  </si>
  <si>
    <t>기타수입</t>
  </si>
  <si>
    <t>기타수입</t>
  </si>
  <si>
    <t>급여</t>
  </si>
  <si>
    <t>퇴직적립금</t>
  </si>
  <si>
    <t>건강보험료</t>
  </si>
  <si>
    <t>국민연금료</t>
  </si>
  <si>
    <t>산재보험료</t>
  </si>
  <si>
    <t>인건비</t>
  </si>
  <si>
    <t>예비비</t>
  </si>
  <si>
    <t>사무비</t>
  </si>
  <si>
    <t xml:space="preserve">사업비 </t>
  </si>
  <si>
    <t>세입총계</t>
  </si>
  <si>
    <t>*보조금수입</t>
  </si>
  <si>
    <t>*기부금수입</t>
  </si>
  <si>
    <t xml:space="preserve"> 기타수입</t>
  </si>
  <si>
    <t xml:space="preserve">*재산수입  </t>
  </si>
  <si>
    <t>이자수입</t>
  </si>
  <si>
    <t xml:space="preserve"> 경상보조금 </t>
  </si>
  <si>
    <t xml:space="preserve"> 자본보조금  </t>
  </si>
  <si>
    <t xml:space="preserve">*기타수입   </t>
  </si>
  <si>
    <t xml:space="preserve">*전년도이월금 </t>
  </si>
  <si>
    <t xml:space="preserve">*잡   수   입  </t>
  </si>
  <si>
    <t>잡지출</t>
  </si>
  <si>
    <t>고용보험</t>
  </si>
  <si>
    <t>고용보험료</t>
  </si>
  <si>
    <r>
      <t>증감(</t>
    </r>
    <r>
      <rPr>
        <sz val="11"/>
        <rFont val="돋움"/>
        <family val="3"/>
      </rPr>
      <t>B</t>
    </r>
    <r>
      <rPr>
        <sz val="11"/>
        <rFont val="돋움"/>
        <family val="3"/>
      </rPr>
      <t>)-(</t>
    </r>
    <r>
      <rPr>
        <sz val="11"/>
        <rFont val="돋움"/>
        <family val="3"/>
      </rPr>
      <t>A</t>
    </r>
    <r>
      <rPr>
        <sz val="11"/>
        <rFont val="돋움"/>
        <family val="3"/>
      </rPr>
      <t>)</t>
    </r>
  </si>
  <si>
    <r>
      <t>예 비</t>
    </r>
    <r>
      <rPr>
        <sz val="11"/>
        <rFont val="돋움"/>
        <family val="3"/>
      </rPr>
      <t xml:space="preserve"> 비 </t>
    </r>
  </si>
  <si>
    <t>세          출</t>
  </si>
  <si>
    <t xml:space="preserve"> 사    업    비</t>
  </si>
  <si>
    <t xml:space="preserve"> 전     출    금</t>
  </si>
  <si>
    <t xml:space="preserve"> 공공요금</t>
  </si>
  <si>
    <t xml:space="preserve">- 수용비및수수료 </t>
  </si>
  <si>
    <t xml:space="preserve">- 여          비 </t>
  </si>
  <si>
    <t xml:space="preserve">- 공 공 요 금    </t>
  </si>
  <si>
    <t xml:space="preserve">- 제세공과금     </t>
  </si>
  <si>
    <t>풍납노인무료급식</t>
  </si>
  <si>
    <t>풍납노인무료급식</t>
  </si>
  <si>
    <t>사회복지기금사업</t>
  </si>
  <si>
    <t>후원금이월금</t>
  </si>
  <si>
    <t>재산매각수입</t>
  </si>
  <si>
    <t>자산취득비</t>
  </si>
  <si>
    <t xml:space="preserve"> - 자산취득비 </t>
  </si>
  <si>
    <t>송파인성장애인복지관</t>
  </si>
  <si>
    <t>기타운영비</t>
  </si>
  <si>
    <t xml:space="preserve">- 기타운영비     </t>
  </si>
  <si>
    <t>*총액 :</t>
  </si>
  <si>
    <t>차입금</t>
  </si>
  <si>
    <t>차입금상환</t>
  </si>
  <si>
    <t>송파시각장애인정보문화센터</t>
  </si>
  <si>
    <t>송파구장애인운전연습장</t>
  </si>
  <si>
    <t>송파시각장애인정보문화센터</t>
  </si>
  <si>
    <r>
      <t>잡지출</t>
    </r>
    <r>
      <rPr>
        <sz val="11"/>
        <rFont val="돋움"/>
        <family val="3"/>
      </rPr>
      <t xml:space="preserve">     </t>
    </r>
    <r>
      <rPr>
        <sz val="11"/>
        <rFont val="돋움"/>
        <family val="3"/>
      </rPr>
      <t>(반환금</t>
    </r>
    <r>
      <rPr>
        <sz val="11"/>
        <rFont val="돋움"/>
        <family val="3"/>
      </rPr>
      <t>)</t>
    </r>
  </si>
  <si>
    <t>사회복지기금사업</t>
  </si>
  <si>
    <t xml:space="preserve"> </t>
  </si>
  <si>
    <t>장애인인식개선</t>
  </si>
  <si>
    <t>장애인인식개선사업</t>
  </si>
  <si>
    <t xml:space="preserve">사업비 </t>
  </si>
  <si>
    <t>원금상환금</t>
  </si>
  <si>
    <t>장애인인식개선</t>
  </si>
  <si>
    <t>예금이자수입</t>
  </si>
  <si>
    <t>후원금이자수입</t>
  </si>
  <si>
    <t xml:space="preserve">재 산 조 성 비  </t>
  </si>
  <si>
    <t>경상보조금    (자본보조금)    (기타보조금)</t>
  </si>
  <si>
    <t>장애인인식개선사업이월금</t>
  </si>
  <si>
    <t>풍납데이케어센터</t>
  </si>
  <si>
    <t>풍납데이케어센터</t>
  </si>
  <si>
    <t>직책보조비</t>
  </si>
  <si>
    <t xml:space="preserve"> - 직 책 보 조 비 </t>
  </si>
  <si>
    <t>당산데이케어센터</t>
  </si>
  <si>
    <t>기 타 수 입</t>
  </si>
  <si>
    <t>전   입   금</t>
  </si>
  <si>
    <t>이   월   금</t>
  </si>
  <si>
    <t>잡   수   입</t>
  </si>
  <si>
    <t>사업,기타수입(재산수입)</t>
  </si>
  <si>
    <t xml:space="preserve">   세    출    예    산    서</t>
  </si>
  <si>
    <t xml:space="preserve"> 세    입    예    산    서</t>
  </si>
  <si>
    <t>기타잡수입</t>
  </si>
  <si>
    <t>자부담</t>
  </si>
  <si>
    <t>후원금</t>
  </si>
  <si>
    <t>교육및연수,포상등</t>
  </si>
  <si>
    <t>교육및연수,포상</t>
  </si>
  <si>
    <t>(단위:원)</t>
  </si>
  <si>
    <t>사회복지기금사업</t>
  </si>
  <si>
    <t>연구 및 후원지원사업등</t>
  </si>
  <si>
    <t>기타지원사업(연구,후원지원사업등)</t>
  </si>
  <si>
    <t xml:space="preserve"> 일반후원금,지정후원금</t>
  </si>
  <si>
    <t>사회복지기금사업예금이자</t>
  </si>
  <si>
    <t>2012년       예산(A)</t>
  </si>
  <si>
    <t>2013년도 사회복지법인 다산복지재단 예산서(안)</t>
  </si>
  <si>
    <t>2013년도 사회복지법인 다산복지재단 사무국 예산서(안)</t>
  </si>
  <si>
    <t xml:space="preserve">ㆍ제2조     세입ㆍ세출 예산의 상세한 내용은  세입ㆍ세출 예산(안) 명세표와 같다. </t>
  </si>
  <si>
    <t xml:space="preserve">ㆍ제2조     세입ㆍ세출 예산의 상세한 내용은 세입ㆍ세출 예산(안) 명세표와 같다. </t>
  </si>
  <si>
    <t>2013년도 사회복지법인 다산복지재단 세입예산서(안)</t>
  </si>
  <si>
    <t>2013년 세입예산서(안)</t>
  </si>
  <si>
    <t>2013년도 사회복지법인 다산복지재단  세출예산서(안)</t>
  </si>
  <si>
    <r>
      <t>2013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세출예산서</t>
    </r>
    <r>
      <rPr>
        <sz val="11"/>
        <rFont val="돋움"/>
        <family val="3"/>
      </rPr>
      <t>(안)</t>
    </r>
  </si>
  <si>
    <t>2013년 사회복지법인다산복지재단  세입ㆍ세출 총괄표(안)</t>
  </si>
  <si>
    <t>2013년     예산(B)</t>
  </si>
  <si>
    <t>2013년 사회복지법인다산복지재단 세입예산서(안)</t>
  </si>
  <si>
    <t>(단위 : 천원)</t>
  </si>
  <si>
    <t>2013년 사회복지법인다산복지재단 세출예산서(안)</t>
  </si>
  <si>
    <t>ㆍ제1조     2013년도 본 사회복지법인다산복지재단 사무국 세입ㆍ세출 예산(안) 총액은127,959,581원 으로 한다.</t>
  </si>
  <si>
    <t>ㆍ제1조     2013년도 본 사회복지법인다산복지재단  세입ㆍ세출 예산(안) 총액은 4,530,100,869원 으로 한다.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</si>
</sst>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_ "/>
    <numFmt numFmtId="183" formatCode="0_ "/>
    <numFmt numFmtId="184" formatCode="#,###,###"/>
  </numFmts>
  <fonts count="51">
    <font>
      <sz val="11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b/>
      <sz val="24"/>
      <name val="돋움"/>
      <family val="3"/>
    </font>
    <font>
      <sz val="16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b/>
      <sz val="13"/>
      <name val="돋움"/>
      <family val="3"/>
    </font>
    <font>
      <b/>
      <sz val="14"/>
      <name val="돋움"/>
      <family val="3"/>
    </font>
    <font>
      <b/>
      <sz val="20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굴림체"/>
      <family val="3"/>
    </font>
    <font>
      <b/>
      <sz val="2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48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182" fontId="0" fillId="0" borderId="12" xfId="48" applyNumberFormat="1" applyFont="1" applyBorder="1" applyAlignment="1">
      <alignment horizontal="right" vertical="center"/>
    </xf>
    <xf numFmtId="182" fontId="0" fillId="0" borderId="13" xfId="48" applyNumberFormat="1" applyFont="1" applyBorder="1" applyAlignment="1">
      <alignment horizontal="right" vertical="center"/>
    </xf>
    <xf numFmtId="182" fontId="0" fillId="0" borderId="14" xfId="48" applyNumberFormat="1" applyFont="1" applyBorder="1" applyAlignment="1">
      <alignment horizontal="right"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16" xfId="48" applyNumberFormat="1" applyFont="1" applyBorder="1" applyAlignment="1">
      <alignment horizontal="right" vertical="center"/>
    </xf>
    <xf numFmtId="182" fontId="0" fillId="0" borderId="12" xfId="48" applyNumberFormat="1" applyFont="1" applyBorder="1" applyAlignment="1">
      <alignment horizontal="right" vertical="center" shrinkToFit="1"/>
    </xf>
    <xf numFmtId="182" fontId="0" fillId="0" borderId="14" xfId="48" applyNumberFormat="1" applyFont="1" applyBorder="1" applyAlignment="1">
      <alignment horizontal="right" vertical="center" shrinkToFit="1"/>
    </xf>
    <xf numFmtId="41" fontId="0" fillId="0" borderId="0" xfId="48" applyFont="1" applyAlignment="1">
      <alignment vertical="center"/>
    </xf>
    <xf numFmtId="182" fontId="0" fillId="0" borderId="0" xfId="48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Alignment="1" quotePrefix="1">
      <alignment horizontal="left" vertical="center" shrinkToFit="1"/>
    </xf>
    <xf numFmtId="0" fontId="0" fillId="0" borderId="0" xfId="0" applyAlignment="1">
      <alignment vertical="center" shrinkToFit="1"/>
    </xf>
    <xf numFmtId="41" fontId="0" fillId="0" borderId="0" xfId="48" applyFont="1" applyAlignment="1">
      <alignment vertical="center" shrinkToFit="1"/>
    </xf>
    <xf numFmtId="0" fontId="4" fillId="0" borderId="0" xfId="0" applyFont="1" applyAlignment="1">
      <alignment vertical="center" shrinkToFit="1"/>
    </xf>
    <xf numFmtId="41" fontId="4" fillId="0" borderId="0" xfId="48" applyFont="1" applyAlignment="1">
      <alignment vertical="center" shrinkToFit="1"/>
    </xf>
    <xf numFmtId="41" fontId="10" fillId="0" borderId="0" xfId="48" applyFont="1" applyAlignment="1">
      <alignment vertical="center"/>
    </xf>
    <xf numFmtId="41" fontId="10" fillId="0" borderId="0" xfId="48" applyFont="1" applyAlignment="1">
      <alignment horizontal="right" vertical="center"/>
    </xf>
    <xf numFmtId="41" fontId="10" fillId="0" borderId="10" xfId="48" applyFont="1" applyBorder="1" applyAlignment="1">
      <alignment horizontal="center" vertical="center"/>
    </xf>
    <xf numFmtId="41" fontId="10" fillId="0" borderId="19" xfId="48" applyFont="1" applyBorder="1" applyAlignment="1">
      <alignment horizontal="center" vertical="center"/>
    </xf>
    <xf numFmtId="182" fontId="10" fillId="0" borderId="12" xfId="48" applyNumberFormat="1" applyFont="1" applyBorder="1" applyAlignment="1">
      <alignment horizontal="right" vertical="center"/>
    </xf>
    <xf numFmtId="41" fontId="10" fillId="0" borderId="20" xfId="48" applyFont="1" applyBorder="1" applyAlignment="1">
      <alignment vertical="center"/>
    </xf>
    <xf numFmtId="41" fontId="10" fillId="0" borderId="21" xfId="48" applyFont="1" applyBorder="1" applyAlignment="1">
      <alignment vertical="center"/>
    </xf>
    <xf numFmtId="182" fontId="10" fillId="0" borderId="14" xfId="48" applyNumberFormat="1" applyFont="1" applyBorder="1" applyAlignment="1">
      <alignment horizontal="right" vertical="center"/>
    </xf>
    <xf numFmtId="41" fontId="10" fillId="0" borderId="22" xfId="48" applyFont="1" applyBorder="1" applyAlignment="1">
      <alignment vertical="center"/>
    </xf>
    <xf numFmtId="41" fontId="10" fillId="0" borderId="23" xfId="48" applyFont="1" applyBorder="1" applyAlignment="1">
      <alignment vertical="center"/>
    </xf>
    <xf numFmtId="41" fontId="10" fillId="0" borderId="24" xfId="48" applyFont="1" applyBorder="1" applyAlignment="1">
      <alignment vertical="center"/>
    </xf>
    <xf numFmtId="41" fontId="10" fillId="0" borderId="25" xfId="48" applyFont="1" applyBorder="1" applyAlignment="1">
      <alignment vertical="center"/>
    </xf>
    <xf numFmtId="41" fontId="10" fillId="0" borderId="26" xfId="48" applyFont="1" applyBorder="1" applyAlignment="1">
      <alignment vertical="center"/>
    </xf>
    <xf numFmtId="41" fontId="10" fillId="0" borderId="14" xfId="48" applyFont="1" applyBorder="1" applyAlignment="1">
      <alignment vertical="center"/>
    </xf>
    <xf numFmtId="41" fontId="10" fillId="0" borderId="27" xfId="48" applyFont="1" applyBorder="1" applyAlignment="1">
      <alignment vertical="center"/>
    </xf>
    <xf numFmtId="41" fontId="10" fillId="0" borderId="28" xfId="48" applyFont="1" applyBorder="1" applyAlignment="1">
      <alignment vertical="center"/>
    </xf>
    <xf numFmtId="41" fontId="10" fillId="0" borderId="29" xfId="48" applyFont="1" applyBorder="1" applyAlignment="1">
      <alignment vertical="center"/>
    </xf>
    <xf numFmtId="41" fontId="10" fillId="0" borderId="12" xfId="48" applyFont="1" applyBorder="1" applyAlignment="1">
      <alignment vertical="center"/>
    </xf>
    <xf numFmtId="41" fontId="10" fillId="0" borderId="30" xfId="48" applyFont="1" applyBorder="1" applyAlignment="1">
      <alignment horizontal="center" vertical="center"/>
    </xf>
    <xf numFmtId="41" fontId="10" fillId="0" borderId="31" xfId="48" applyFont="1" applyBorder="1" applyAlignment="1">
      <alignment vertical="center"/>
    </xf>
    <xf numFmtId="41" fontId="10" fillId="0" borderId="15" xfId="48" applyFont="1" applyBorder="1" applyAlignment="1">
      <alignment vertical="center"/>
    </xf>
    <xf numFmtId="182" fontId="10" fillId="0" borderId="15" xfId="48" applyNumberFormat="1" applyFont="1" applyBorder="1" applyAlignment="1">
      <alignment horizontal="right" vertical="center"/>
    </xf>
    <xf numFmtId="41" fontId="10" fillId="0" borderId="32" xfId="48" applyFont="1" applyBorder="1" applyAlignment="1">
      <alignment vertical="center"/>
    </xf>
    <xf numFmtId="41" fontId="10" fillId="0" borderId="33" xfId="48" applyFont="1" applyBorder="1" applyAlignment="1">
      <alignment vertical="center"/>
    </xf>
    <xf numFmtId="41" fontId="10" fillId="0" borderId="0" xfId="48" applyFont="1" applyBorder="1" applyAlignment="1">
      <alignment vertical="center"/>
    </xf>
    <xf numFmtId="182" fontId="10" fillId="0" borderId="0" xfId="48" applyNumberFormat="1" applyFont="1" applyBorder="1" applyAlignment="1">
      <alignment horizontal="right" vertical="center"/>
    </xf>
    <xf numFmtId="182" fontId="10" fillId="0" borderId="0" xfId="48" applyNumberFormat="1" applyFont="1" applyAlignment="1">
      <alignment horizontal="right" vertical="center"/>
    </xf>
    <xf numFmtId="182" fontId="10" fillId="0" borderId="34" xfId="48" applyNumberFormat="1" applyFont="1" applyBorder="1" applyAlignment="1">
      <alignment horizontal="right" vertical="center"/>
    </xf>
    <xf numFmtId="41" fontId="10" fillId="0" borderId="35" xfId="48" applyFont="1" applyBorder="1" applyAlignment="1">
      <alignment vertical="center"/>
    </xf>
    <xf numFmtId="41" fontId="10" fillId="0" borderId="25" xfId="48" applyFont="1" applyBorder="1" applyAlignment="1">
      <alignment horizontal="center" vertical="center"/>
    </xf>
    <xf numFmtId="41" fontId="10" fillId="0" borderId="27" xfId="48" applyFont="1" applyBorder="1" applyAlignment="1">
      <alignment horizontal="center" vertical="center"/>
    </xf>
    <xf numFmtId="41" fontId="10" fillId="0" borderId="26" xfId="48" applyFont="1" applyBorder="1" applyAlignment="1">
      <alignment horizontal="center" vertical="center"/>
    </xf>
    <xf numFmtId="41" fontId="10" fillId="0" borderId="11" xfId="48" applyFont="1" applyBorder="1" applyAlignment="1">
      <alignment horizontal="center" vertical="center"/>
    </xf>
    <xf numFmtId="41" fontId="10" fillId="0" borderId="12" xfId="48" applyFont="1" applyBorder="1" applyAlignment="1">
      <alignment horizontal="right" vertical="center"/>
    </xf>
    <xf numFmtId="0" fontId="10" fillId="0" borderId="36" xfId="0" applyFont="1" applyBorder="1" applyAlignment="1">
      <alignment/>
    </xf>
    <xf numFmtId="41" fontId="10" fillId="0" borderId="14" xfId="48" applyFont="1" applyBorder="1" applyAlignment="1">
      <alignment horizontal="right" vertic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left" vertical="center"/>
    </xf>
    <xf numFmtId="41" fontId="10" fillId="0" borderId="37" xfId="48" applyFont="1" applyBorder="1" applyAlignment="1">
      <alignment horizontal="right" vertical="center"/>
    </xf>
    <xf numFmtId="0" fontId="10" fillId="0" borderId="38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left" vertical="center"/>
    </xf>
    <xf numFmtId="41" fontId="10" fillId="0" borderId="15" xfId="48" applyFont="1" applyBorder="1" applyAlignment="1">
      <alignment horizontal="right" vertical="center"/>
    </xf>
    <xf numFmtId="41" fontId="11" fillId="0" borderId="22" xfId="48" applyFont="1" applyBorder="1" applyAlignment="1">
      <alignment vertical="center"/>
    </xf>
    <xf numFmtId="41" fontId="11" fillId="0" borderId="23" xfId="48" applyFont="1" applyBorder="1" applyAlignment="1">
      <alignment vertical="center" shrinkToFit="1"/>
    </xf>
    <xf numFmtId="41" fontId="11" fillId="0" borderId="24" xfId="48" applyFont="1" applyBorder="1" applyAlignment="1">
      <alignment vertical="center" shrinkToFit="1"/>
    </xf>
    <xf numFmtId="41" fontId="11" fillId="0" borderId="39" xfId="48" applyFont="1" applyBorder="1" applyAlignment="1">
      <alignment vertical="center"/>
    </xf>
    <xf numFmtId="41" fontId="11" fillId="0" borderId="14" xfId="48" applyFont="1" applyBorder="1" applyAlignment="1">
      <alignment horizontal="right" vertical="center" shrinkToFit="1"/>
    </xf>
    <xf numFmtId="41" fontId="11" fillId="0" borderId="37" xfId="48" applyFont="1" applyBorder="1" applyAlignment="1">
      <alignment horizontal="right" vertical="center" shrinkToFit="1"/>
    </xf>
    <xf numFmtId="41" fontId="11" fillId="0" borderId="15" xfId="48" applyFont="1" applyBorder="1" applyAlignment="1">
      <alignment horizontal="right" vertical="center" shrinkToFit="1"/>
    </xf>
    <xf numFmtId="41" fontId="11" fillId="0" borderId="16" xfId="48" applyFont="1" applyBorder="1" applyAlignment="1">
      <alignment horizontal="right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182" fontId="10" fillId="0" borderId="27" xfId="48" applyNumberFormat="1" applyFont="1" applyBorder="1" applyAlignment="1">
      <alignment horizontal="right" vertical="center"/>
    </xf>
    <xf numFmtId="41" fontId="10" fillId="0" borderId="23" xfId="48" applyFont="1" applyBorder="1" applyAlignment="1">
      <alignment horizontal="right" vertical="center"/>
    </xf>
    <xf numFmtId="41" fontId="12" fillId="0" borderId="23" xfId="48" applyFont="1" applyBorder="1" applyAlignment="1">
      <alignment vertical="center"/>
    </xf>
    <xf numFmtId="41" fontId="12" fillId="0" borderId="32" xfId="48" applyFont="1" applyBorder="1" applyAlignment="1">
      <alignment vertical="center"/>
    </xf>
    <xf numFmtId="41" fontId="12" fillId="0" borderId="0" xfId="48" applyFont="1" applyBorder="1" applyAlignment="1">
      <alignment vertical="center"/>
    </xf>
    <xf numFmtId="41" fontId="11" fillId="0" borderId="23" xfId="48" applyFont="1" applyBorder="1" applyAlignment="1">
      <alignment vertical="center"/>
    </xf>
    <xf numFmtId="41" fontId="11" fillId="0" borderId="32" xfId="48" applyFont="1" applyBorder="1" applyAlignment="1">
      <alignment vertical="center"/>
    </xf>
    <xf numFmtId="41" fontId="11" fillId="0" borderId="22" xfId="48" applyFont="1" applyBorder="1" applyAlignment="1">
      <alignment horizontal="left" vertical="center"/>
    </xf>
    <xf numFmtId="41" fontId="11" fillId="0" borderId="20" xfId="48" applyFont="1" applyBorder="1" applyAlignment="1">
      <alignment vertical="center"/>
    </xf>
    <xf numFmtId="41" fontId="10" fillId="0" borderId="40" xfId="48" applyFont="1" applyBorder="1" applyAlignment="1">
      <alignment vertical="center"/>
    </xf>
    <xf numFmtId="182" fontId="10" fillId="0" borderId="22" xfId="48" applyNumberFormat="1" applyFont="1" applyBorder="1" applyAlignment="1">
      <alignment horizontal="right" vertical="center"/>
    </xf>
    <xf numFmtId="182" fontId="10" fillId="0" borderId="22" xfId="48" applyNumberFormat="1" applyFont="1" applyBorder="1" applyAlignment="1">
      <alignment horizontal="right" vertical="center" shrinkToFit="1"/>
    </xf>
    <xf numFmtId="182" fontId="10" fillId="0" borderId="39" xfId="48" applyNumberFormat="1" applyFont="1" applyBorder="1" applyAlignment="1">
      <alignment horizontal="right" vertical="center"/>
    </xf>
    <xf numFmtId="182" fontId="10" fillId="0" borderId="20" xfId="48" applyNumberFormat="1" applyFont="1" applyBorder="1" applyAlignment="1">
      <alignment horizontal="right" vertical="center"/>
    </xf>
    <xf numFmtId="182" fontId="0" fillId="0" borderId="41" xfId="48" applyNumberFormat="1" applyFont="1" applyBorder="1" applyAlignment="1">
      <alignment horizontal="right" vertical="center"/>
    </xf>
    <xf numFmtId="41" fontId="11" fillId="0" borderId="42" xfId="48" applyFont="1" applyBorder="1" applyAlignment="1">
      <alignment vertical="center"/>
    </xf>
    <xf numFmtId="41" fontId="12" fillId="0" borderId="28" xfId="48" applyFont="1" applyBorder="1" applyAlignment="1">
      <alignment vertical="center"/>
    </xf>
    <xf numFmtId="41" fontId="11" fillId="0" borderId="28" xfId="48" applyFont="1" applyBorder="1" applyAlignment="1">
      <alignment vertical="center"/>
    </xf>
    <xf numFmtId="182" fontId="0" fillId="0" borderId="43" xfId="48" applyNumberFormat="1" applyFont="1" applyBorder="1" applyAlignment="1">
      <alignment horizontal="right" vertical="center" shrinkToFit="1"/>
    </xf>
    <xf numFmtId="41" fontId="0" fillId="0" borderId="0" xfId="48" applyFont="1" applyFill="1" applyBorder="1" applyAlignment="1">
      <alignment horizontal="right" vertical="center"/>
    </xf>
    <xf numFmtId="41" fontId="11" fillId="0" borderId="44" xfId="48" applyFont="1" applyBorder="1" applyAlignment="1">
      <alignment horizontal="right" vertical="center" shrinkToFit="1"/>
    </xf>
    <xf numFmtId="41" fontId="15" fillId="0" borderId="14" xfId="48" applyFont="1" applyBorder="1" applyAlignment="1">
      <alignment horizontal="left" vertical="center" shrinkToFit="1"/>
    </xf>
    <xf numFmtId="41" fontId="11" fillId="0" borderId="22" xfId="48" applyFont="1" applyBorder="1" applyAlignment="1">
      <alignment horizontal="right" vertical="center" shrinkToFit="1"/>
    </xf>
    <xf numFmtId="41" fontId="11" fillId="0" borderId="39" xfId="48" applyFont="1" applyBorder="1" applyAlignment="1">
      <alignment horizontal="right" vertical="center" shrinkToFit="1"/>
    </xf>
    <xf numFmtId="41" fontId="11" fillId="0" borderId="14" xfId="48" applyFont="1" applyBorder="1" applyAlignment="1">
      <alignment vertical="center"/>
    </xf>
    <xf numFmtId="0" fontId="10" fillId="0" borderId="14" xfId="0" applyFont="1" applyBorder="1" applyAlignment="1">
      <alignment horizontal="left" vertical="center" shrinkToFit="1"/>
    </xf>
    <xf numFmtId="41" fontId="10" fillId="0" borderId="14" xfId="48" applyFont="1" applyBorder="1" applyAlignment="1">
      <alignment vertical="center" shrinkToFit="1"/>
    </xf>
    <xf numFmtId="41" fontId="10" fillId="0" borderId="44" xfId="48" applyFont="1" applyBorder="1" applyAlignment="1">
      <alignment horizontal="right" vertical="center"/>
    </xf>
    <xf numFmtId="41" fontId="11" fillId="0" borderId="24" xfId="48" applyFont="1" applyBorder="1" applyAlignment="1">
      <alignment vertical="center"/>
    </xf>
    <xf numFmtId="182" fontId="10" fillId="0" borderId="45" xfId="48" applyNumberFormat="1" applyFont="1" applyBorder="1" applyAlignment="1">
      <alignment horizontal="right" vertical="center"/>
    </xf>
    <xf numFmtId="182" fontId="10" fillId="0" borderId="46" xfId="48" applyNumberFormat="1" applyFont="1" applyBorder="1" applyAlignment="1">
      <alignment horizontal="right" vertical="center"/>
    </xf>
    <xf numFmtId="41" fontId="10" fillId="0" borderId="47" xfId="48" applyFont="1" applyBorder="1" applyAlignment="1">
      <alignment vertical="center"/>
    </xf>
    <xf numFmtId="41" fontId="10" fillId="0" borderId="48" xfId="48" applyFont="1" applyBorder="1" applyAlignment="1">
      <alignment vertical="center"/>
    </xf>
    <xf numFmtId="41" fontId="10" fillId="0" borderId="16" xfId="48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182" fontId="10" fillId="0" borderId="27" xfId="48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1" fontId="0" fillId="0" borderId="15" xfId="48" applyFont="1" applyBorder="1" applyAlignment="1">
      <alignment vertical="center"/>
    </xf>
    <xf numFmtId="182" fontId="10" fillId="0" borderId="15" xfId="48" applyNumberFormat="1" applyFont="1" applyBorder="1" applyAlignment="1">
      <alignment vertical="center"/>
    </xf>
    <xf numFmtId="41" fontId="11" fillId="0" borderId="46" xfId="48" applyFont="1" applyBorder="1" applyAlignment="1">
      <alignment vertical="center"/>
    </xf>
    <xf numFmtId="41" fontId="11" fillId="0" borderId="47" xfId="48" applyFont="1" applyBorder="1" applyAlignment="1">
      <alignment vertical="center"/>
    </xf>
    <xf numFmtId="41" fontId="12" fillId="0" borderId="10" xfId="48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3" fontId="0" fillId="0" borderId="0" xfId="0" applyNumberFormat="1" applyFont="1" applyAlignment="1">
      <alignment horizontal="center" vertical="center" shrinkToFit="1"/>
    </xf>
    <xf numFmtId="41" fontId="0" fillId="0" borderId="0" xfId="48" applyFont="1" applyAlignment="1">
      <alignment vertical="center"/>
    </xf>
    <xf numFmtId="41" fontId="10" fillId="0" borderId="0" xfId="48" applyFont="1" applyFill="1" applyBorder="1" applyAlignment="1">
      <alignment horizontal="right" vertical="center"/>
    </xf>
    <xf numFmtId="184" fontId="10" fillId="0" borderId="12" xfId="48" applyNumberFormat="1" applyFont="1" applyBorder="1" applyAlignment="1">
      <alignment horizontal="right" vertical="center"/>
    </xf>
    <xf numFmtId="184" fontId="10" fillId="0" borderId="44" xfId="48" applyNumberFormat="1" applyFont="1" applyBorder="1" applyAlignment="1">
      <alignment horizontal="right" vertical="center"/>
    </xf>
    <xf numFmtId="184" fontId="10" fillId="0" borderId="14" xfId="48" applyNumberFormat="1" applyFont="1" applyBorder="1" applyAlignment="1">
      <alignment horizontal="right" vertical="center"/>
    </xf>
    <xf numFmtId="184" fontId="10" fillId="0" borderId="37" xfId="48" applyNumberFormat="1" applyFont="1" applyBorder="1" applyAlignment="1">
      <alignment horizontal="right" vertical="center"/>
    </xf>
    <xf numFmtId="184" fontId="10" fillId="0" borderId="15" xfId="48" applyNumberFormat="1" applyFont="1" applyBorder="1" applyAlignment="1">
      <alignment horizontal="right" vertical="center"/>
    </xf>
    <xf numFmtId="184" fontId="10" fillId="0" borderId="16" xfId="48" applyNumberFormat="1" applyFont="1" applyBorder="1" applyAlignment="1">
      <alignment horizontal="right" vertical="center"/>
    </xf>
    <xf numFmtId="184" fontId="11" fillId="0" borderId="14" xfId="48" applyNumberFormat="1" applyFont="1" applyBorder="1" applyAlignment="1">
      <alignment horizontal="right" vertical="center" shrinkToFit="1"/>
    </xf>
    <xf numFmtId="184" fontId="11" fillId="0" borderId="44" xfId="48" applyNumberFormat="1" applyFont="1" applyBorder="1" applyAlignment="1">
      <alignment horizontal="right" vertical="center" shrinkToFit="1"/>
    </xf>
    <xf numFmtId="184" fontId="11" fillId="0" borderId="37" xfId="48" applyNumberFormat="1" applyFont="1" applyBorder="1" applyAlignment="1">
      <alignment horizontal="right" vertical="center" shrinkToFit="1"/>
    </xf>
    <xf numFmtId="184" fontId="11" fillId="0" borderId="22" xfId="48" applyNumberFormat="1" applyFont="1" applyBorder="1" applyAlignment="1">
      <alignment horizontal="right" vertical="center" shrinkToFit="1"/>
    </xf>
    <xf numFmtId="184" fontId="11" fillId="0" borderId="15" xfId="48" applyNumberFormat="1" applyFont="1" applyBorder="1" applyAlignment="1">
      <alignment horizontal="right" vertical="center" shrinkToFit="1"/>
    </xf>
    <xf numFmtId="184" fontId="11" fillId="0" borderId="39" xfId="48" applyNumberFormat="1" applyFont="1" applyBorder="1" applyAlignment="1">
      <alignment horizontal="right" vertical="center" shrinkToFit="1"/>
    </xf>
    <xf numFmtId="184" fontId="11" fillId="0" borderId="16" xfId="48" applyNumberFormat="1" applyFont="1" applyBorder="1" applyAlignment="1">
      <alignment horizontal="right" vertical="center" shrinkToFit="1"/>
    </xf>
    <xf numFmtId="41" fontId="10" fillId="0" borderId="31" xfId="48" applyFont="1" applyBorder="1" applyAlignment="1">
      <alignment horizontal="center" vertical="center"/>
    </xf>
    <xf numFmtId="41" fontId="10" fillId="0" borderId="43" xfId="48" applyFont="1" applyBorder="1" applyAlignment="1">
      <alignment horizontal="center" vertical="center"/>
    </xf>
    <xf numFmtId="182" fontId="10" fillId="0" borderId="43" xfId="48" applyNumberFormat="1" applyFont="1" applyBorder="1" applyAlignment="1">
      <alignment horizontal="right" vertical="center"/>
    </xf>
    <xf numFmtId="182" fontId="10" fillId="0" borderId="49" xfId="48" applyNumberFormat="1" applyFont="1" applyBorder="1" applyAlignment="1">
      <alignment horizontal="right" vertical="center"/>
    </xf>
    <xf numFmtId="41" fontId="10" fillId="0" borderId="50" xfId="48" applyFont="1" applyBorder="1" applyAlignment="1">
      <alignment vertical="center"/>
    </xf>
    <xf numFmtId="41" fontId="10" fillId="0" borderId="51" xfId="48" applyFont="1" applyBorder="1" applyAlignment="1">
      <alignment vertical="center"/>
    </xf>
    <xf numFmtId="41" fontId="15" fillId="0" borderId="15" xfId="48" applyFont="1" applyBorder="1" applyAlignment="1">
      <alignment horizontal="left" vertical="center" shrinkToFit="1"/>
    </xf>
    <xf numFmtId="41" fontId="11" fillId="0" borderId="32" xfId="48" applyFont="1" applyBorder="1" applyAlignment="1">
      <alignment vertical="center" shrinkToFit="1"/>
    </xf>
    <xf numFmtId="182" fontId="11" fillId="0" borderId="33" xfId="48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8" fillId="0" borderId="52" xfId="48" applyFont="1" applyFill="1" applyBorder="1" applyAlignment="1">
      <alignment horizontal="center" vertical="center"/>
    </xf>
    <xf numFmtId="41" fontId="0" fillId="0" borderId="53" xfId="48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left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0" fillId="0" borderId="5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41" fontId="10" fillId="0" borderId="22" xfId="48" applyFont="1" applyBorder="1" applyAlignment="1">
      <alignment horizontal="center" vertical="center"/>
    </xf>
    <xf numFmtId="41" fontId="10" fillId="0" borderId="23" xfId="48" applyFont="1" applyBorder="1" applyAlignment="1">
      <alignment horizontal="center" vertical="center"/>
    </xf>
    <xf numFmtId="41" fontId="10" fillId="0" borderId="24" xfId="48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6" xfId="0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41" fontId="2" fillId="0" borderId="0" xfId="48" applyFont="1" applyAlignment="1">
      <alignment horizontal="center" vertical="center"/>
    </xf>
    <xf numFmtId="41" fontId="2" fillId="0" borderId="0" xfId="48" applyFont="1" applyAlignment="1" quotePrefix="1">
      <alignment horizontal="center" vertical="center"/>
    </xf>
    <xf numFmtId="41" fontId="0" fillId="0" borderId="36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36" xfId="48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1" fontId="0" fillId="0" borderId="38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35" xfId="48" applyFont="1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5" fillId="0" borderId="58" xfId="48" applyFont="1" applyBorder="1" applyAlignment="1">
      <alignment horizontal="center" vertical="center"/>
    </xf>
    <xf numFmtId="41" fontId="5" fillId="0" borderId="45" xfId="48" applyFont="1" applyBorder="1" applyAlignment="1">
      <alignment horizontal="center" vertical="center"/>
    </xf>
    <xf numFmtId="41" fontId="5" fillId="0" borderId="66" xfId="48" applyFont="1" applyBorder="1" applyAlignment="1">
      <alignment horizontal="center" vertical="center"/>
    </xf>
    <xf numFmtId="41" fontId="5" fillId="0" borderId="67" xfId="48" applyFont="1" applyBorder="1" applyAlignment="1">
      <alignment horizontal="center" vertical="center"/>
    </xf>
    <xf numFmtId="41" fontId="10" fillId="0" borderId="27" xfId="48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41" fontId="0" fillId="0" borderId="38" xfId="48" applyFont="1" applyBorder="1" applyAlignment="1">
      <alignment horizontal="center" vertical="center"/>
    </xf>
    <xf numFmtId="41" fontId="0" fillId="0" borderId="50" xfId="48" applyFont="1" applyBorder="1" applyAlignment="1">
      <alignment horizontal="right" vertical="center"/>
    </xf>
    <xf numFmtId="41" fontId="10" fillId="0" borderId="66" xfId="48" applyFont="1" applyBorder="1" applyAlignment="1">
      <alignment horizontal="center" vertical="center" wrapText="1"/>
    </xf>
    <xf numFmtId="41" fontId="11" fillId="0" borderId="39" xfId="48" applyFont="1" applyBorder="1" applyAlignment="1">
      <alignment vertical="center"/>
    </xf>
    <xf numFmtId="0" fontId="0" fillId="0" borderId="32" xfId="0" applyBorder="1" applyAlignment="1">
      <alignment vertical="center"/>
    </xf>
    <xf numFmtId="41" fontId="11" fillId="0" borderId="23" xfId="48" applyFont="1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27" xfId="48" applyFont="1" applyBorder="1" applyAlignment="1">
      <alignment horizontal="center" vertical="center"/>
    </xf>
    <xf numFmtId="41" fontId="10" fillId="0" borderId="26" xfId="48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41" fontId="10" fillId="0" borderId="27" xfId="48" applyFont="1" applyBorder="1" applyAlignment="1">
      <alignment vertical="center"/>
    </xf>
    <xf numFmtId="41" fontId="10" fillId="0" borderId="26" xfId="48" applyFont="1" applyBorder="1" applyAlignment="1">
      <alignment vertical="center"/>
    </xf>
    <xf numFmtId="182" fontId="10" fillId="0" borderId="27" xfId="48" applyNumberFormat="1" applyFont="1" applyBorder="1" applyAlignment="1">
      <alignment horizontal="right" vertical="center"/>
    </xf>
    <xf numFmtId="182" fontId="10" fillId="0" borderId="26" xfId="48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1" fontId="11" fillId="0" borderId="32" xfId="48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41" fontId="11" fillId="0" borderId="22" xfId="48" applyFont="1" applyBorder="1" applyAlignment="1">
      <alignment vertical="center"/>
    </xf>
    <xf numFmtId="0" fontId="0" fillId="0" borderId="23" xfId="0" applyBorder="1" applyAlignment="1">
      <alignment vertical="center"/>
    </xf>
    <xf numFmtId="41" fontId="10" fillId="0" borderId="36" xfId="48" applyFont="1" applyBorder="1" applyAlignment="1">
      <alignment horizontal="center" vertical="center"/>
    </xf>
    <xf numFmtId="41" fontId="10" fillId="0" borderId="14" xfId="48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1" fontId="0" fillId="0" borderId="12" xfId="48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41" fontId="11" fillId="0" borderId="23" xfId="48" applyFont="1" applyBorder="1" applyAlignment="1">
      <alignment horizontal="right" vertical="center"/>
    </xf>
    <xf numFmtId="41" fontId="11" fillId="0" borderId="24" xfId="48" applyFont="1" applyBorder="1" applyAlignment="1">
      <alignment horizontal="right" vertical="center"/>
    </xf>
    <xf numFmtId="41" fontId="11" fillId="0" borderId="47" xfId="48" applyFont="1" applyBorder="1" applyAlignment="1">
      <alignment vertical="center"/>
    </xf>
    <xf numFmtId="0" fontId="0" fillId="0" borderId="48" xfId="0" applyBorder="1" applyAlignment="1">
      <alignment vertical="center"/>
    </xf>
    <xf numFmtId="182" fontId="12" fillId="0" borderId="23" xfId="48" applyNumberFormat="1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41" fontId="10" fillId="0" borderId="12" xfId="48" applyFont="1" applyBorder="1" applyAlignment="1">
      <alignment horizontal="center" vertical="center"/>
    </xf>
    <xf numFmtId="41" fontId="10" fillId="0" borderId="68" xfId="48" applyFont="1" applyBorder="1" applyAlignment="1">
      <alignment horizontal="center" vertical="center"/>
    </xf>
    <xf numFmtId="41" fontId="10" fillId="0" borderId="63" xfId="48" applyFont="1" applyBorder="1" applyAlignment="1">
      <alignment horizontal="center" vertical="center"/>
    </xf>
    <xf numFmtId="41" fontId="10" fillId="0" borderId="69" xfId="48" applyFont="1" applyBorder="1" applyAlignment="1">
      <alignment horizontal="center" vertical="center"/>
    </xf>
    <xf numFmtId="41" fontId="10" fillId="0" borderId="70" xfId="48" applyFont="1" applyBorder="1" applyAlignment="1">
      <alignment horizontal="center" vertical="center"/>
    </xf>
    <xf numFmtId="41" fontId="10" fillId="0" borderId="71" xfId="48" applyFont="1" applyBorder="1" applyAlignment="1">
      <alignment horizontal="center" vertical="center"/>
    </xf>
    <xf numFmtId="41" fontId="10" fillId="0" borderId="72" xfId="48" applyFont="1" applyBorder="1" applyAlignment="1">
      <alignment horizontal="center" vertical="center"/>
    </xf>
    <xf numFmtId="41" fontId="10" fillId="0" borderId="73" xfId="48" applyFont="1" applyBorder="1" applyAlignment="1">
      <alignment horizontal="center" vertical="center"/>
    </xf>
    <xf numFmtId="41" fontId="10" fillId="0" borderId="74" xfId="48" applyFont="1" applyBorder="1" applyAlignment="1">
      <alignment horizontal="center" vertical="center"/>
    </xf>
    <xf numFmtId="0" fontId="10" fillId="0" borderId="73" xfId="0" applyFont="1" applyBorder="1" applyAlignment="1">
      <alignment vertical="center"/>
    </xf>
    <xf numFmtId="41" fontId="10" fillId="0" borderId="45" xfId="48" applyFont="1" applyBorder="1" applyAlignment="1">
      <alignment horizontal="center" vertical="center"/>
    </xf>
    <xf numFmtId="41" fontId="10" fillId="0" borderId="35" xfId="48" applyFont="1" applyBorder="1" applyAlignment="1">
      <alignment horizontal="center" vertical="center"/>
    </xf>
    <xf numFmtId="41" fontId="10" fillId="0" borderId="75" xfId="48" applyFont="1" applyBorder="1" applyAlignment="1">
      <alignment horizontal="center" vertical="center"/>
    </xf>
    <xf numFmtId="0" fontId="10" fillId="0" borderId="76" xfId="0" applyFont="1" applyBorder="1" applyAlignment="1">
      <alignment vertical="center"/>
    </xf>
    <xf numFmtId="41" fontId="10" fillId="0" borderId="66" xfId="48" applyFont="1" applyBorder="1" applyAlignment="1">
      <alignment horizontal="center" vertical="center"/>
    </xf>
    <xf numFmtId="0" fontId="10" fillId="0" borderId="60" xfId="0" applyFont="1" applyBorder="1" applyAlignment="1">
      <alignment vertical="center"/>
    </xf>
    <xf numFmtId="41" fontId="10" fillId="0" borderId="77" xfId="48" applyFont="1" applyBorder="1" applyAlignment="1">
      <alignment horizontal="center" vertical="center"/>
    </xf>
    <xf numFmtId="41" fontId="10" fillId="0" borderId="34" xfId="48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1" fontId="0" fillId="0" borderId="63" xfId="48" applyFont="1" applyBorder="1" applyAlignment="1">
      <alignment horizontal="center" vertical="center"/>
    </xf>
    <xf numFmtId="41" fontId="10" fillId="0" borderId="23" xfId="48" applyFont="1" applyBorder="1" applyAlignment="1">
      <alignment vertical="center"/>
    </xf>
    <xf numFmtId="41" fontId="10" fillId="0" borderId="22" xfId="48" applyFont="1" applyBorder="1" applyAlignment="1">
      <alignment vertical="center"/>
    </xf>
    <xf numFmtId="41" fontId="10" fillId="0" borderId="22" xfId="48" applyFont="1" applyBorder="1" applyAlignment="1" quotePrefix="1">
      <alignment vertical="center"/>
    </xf>
    <xf numFmtId="41" fontId="10" fillId="0" borderId="46" xfId="48" applyFont="1" applyBorder="1" applyAlignment="1">
      <alignment vertical="center"/>
    </xf>
    <xf numFmtId="41" fontId="10" fillId="0" borderId="47" xfId="48" applyFont="1" applyBorder="1" applyAlignment="1">
      <alignment vertical="center"/>
    </xf>
    <xf numFmtId="41" fontId="10" fillId="0" borderId="58" xfId="48" applyFont="1" applyBorder="1" applyAlignment="1">
      <alignment horizontal="center" vertical="center"/>
    </xf>
    <xf numFmtId="41" fontId="10" fillId="0" borderId="23" xfId="48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41" fontId="10" fillId="0" borderId="39" xfId="48" applyFont="1" applyBorder="1" applyAlignment="1">
      <alignment horizontal="left" vertical="center"/>
    </xf>
    <xf numFmtId="41" fontId="10" fillId="0" borderId="32" xfId="48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1" fontId="10" fillId="0" borderId="22" xfId="48" applyFont="1" applyBorder="1" applyAlignment="1">
      <alignment horizontal="left" vertical="center"/>
    </xf>
    <xf numFmtId="41" fontId="9" fillId="0" borderId="0" xfId="48" applyFont="1" applyAlignment="1">
      <alignment horizontal="center" vertical="center"/>
    </xf>
    <xf numFmtId="41" fontId="10" fillId="0" borderId="78" xfId="48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41" fontId="10" fillId="0" borderId="31" xfId="48" applyFont="1" applyBorder="1" applyAlignment="1">
      <alignment horizontal="center" vertical="center"/>
    </xf>
    <xf numFmtId="41" fontId="10" fillId="0" borderId="43" xfId="48" applyFont="1" applyBorder="1" applyAlignment="1">
      <alignment horizontal="center" vertical="center"/>
    </xf>
    <xf numFmtId="41" fontId="10" fillId="0" borderId="32" xfId="48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zoomScalePageLayoutView="0" workbookViewId="0" topLeftCell="A1">
      <selection activeCell="C5" sqref="C5"/>
    </sheetView>
  </sheetViews>
  <sheetFormatPr defaultColWidth="25.77734375" defaultRowHeight="30" customHeight="1"/>
  <cols>
    <col min="1" max="1" width="20.77734375" style="16" customWidth="1"/>
    <col min="2" max="3" width="25.77734375" style="16" customWidth="1"/>
    <col min="4" max="4" width="3.21484375" style="17" bestFit="1" customWidth="1"/>
    <col min="5" max="16384" width="25.77734375" style="16" customWidth="1"/>
  </cols>
  <sheetData>
    <row r="3" spans="1:5" ht="30" customHeight="1">
      <c r="A3" s="156" t="s">
        <v>207</v>
      </c>
      <c r="B3" s="156"/>
      <c r="C3" s="156"/>
      <c r="D3" s="156"/>
      <c r="E3" s="156"/>
    </row>
    <row r="6" ht="30" customHeight="1" thickBot="1"/>
    <row r="7" spans="2:4" ht="34.5" customHeight="1" thickTop="1">
      <c r="B7" s="24" t="s">
        <v>48</v>
      </c>
      <c r="C7" s="158">
        <v>4530100869</v>
      </c>
      <c r="D7" s="159"/>
    </row>
    <row r="8" spans="2:4" ht="34.5" customHeight="1">
      <c r="B8" s="25" t="s">
        <v>49</v>
      </c>
      <c r="C8" s="160">
        <f>C7</f>
        <v>4530100869</v>
      </c>
      <c r="D8" s="161"/>
    </row>
    <row r="9" spans="2:4" ht="34.5" customHeight="1" thickBot="1">
      <c r="B9" s="162" t="s">
        <v>50</v>
      </c>
      <c r="C9" s="163"/>
      <c r="D9" s="164"/>
    </row>
    <row r="10" ht="30" customHeight="1" thickTop="1"/>
    <row r="14" spans="1:5" ht="30" customHeight="1">
      <c r="A14" s="157" t="s">
        <v>47</v>
      </c>
      <c r="B14" s="157"/>
      <c r="C14" s="157"/>
      <c r="D14" s="157"/>
      <c r="E14" s="157"/>
    </row>
    <row r="17" spans="1:5" ht="30" customHeight="1">
      <c r="A17" s="165" t="s">
        <v>208</v>
      </c>
      <c r="B17" s="165"/>
      <c r="C17" s="165"/>
      <c r="D17" s="165"/>
      <c r="E17" s="165"/>
    </row>
    <row r="20" ht="30" customHeight="1" thickBot="1"/>
    <row r="21" spans="2:4" ht="34.5" customHeight="1" thickTop="1">
      <c r="B21" s="24" t="s">
        <v>48</v>
      </c>
      <c r="C21" s="158">
        <v>127959581</v>
      </c>
      <c r="D21" s="159"/>
    </row>
    <row r="22" spans="2:4" ht="34.5" customHeight="1">
      <c r="B22" s="25" t="s">
        <v>49</v>
      </c>
      <c r="C22" s="160">
        <f>C21</f>
        <v>127959581</v>
      </c>
      <c r="D22" s="161"/>
    </row>
    <row r="23" spans="2:4" ht="34.5" customHeight="1" thickBot="1">
      <c r="B23" s="162" t="s">
        <v>50</v>
      </c>
      <c r="C23" s="163"/>
      <c r="D23" s="164"/>
    </row>
    <row r="24" ht="30" customHeight="1" thickTop="1"/>
    <row r="27" ht="30" customHeight="1">
      <c r="C27" s="16" t="s">
        <v>172</v>
      </c>
    </row>
    <row r="28" spans="1:5" ht="30" customHeight="1">
      <c r="A28" s="157" t="s">
        <v>47</v>
      </c>
      <c r="B28" s="157"/>
      <c r="C28" s="157"/>
      <c r="D28" s="157"/>
      <c r="E28" s="157"/>
    </row>
  </sheetData>
  <sheetProtection/>
  <mergeCells count="10">
    <mergeCell ref="A3:E3"/>
    <mergeCell ref="A14:E14"/>
    <mergeCell ref="C7:D7"/>
    <mergeCell ref="C8:D8"/>
    <mergeCell ref="B9:D9"/>
    <mergeCell ref="A28:E28"/>
    <mergeCell ref="A17:E17"/>
    <mergeCell ref="C21:D21"/>
    <mergeCell ref="C22:D22"/>
    <mergeCell ref="B23:D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A6"/>
  <sheetViews>
    <sheetView zoomScalePageLayoutView="0" workbookViewId="0" topLeftCell="A1">
      <selection activeCell="A9" sqref="A9"/>
    </sheetView>
  </sheetViews>
  <sheetFormatPr defaultColWidth="8.88671875" defaultRowHeight="30" customHeight="1"/>
  <cols>
    <col min="1" max="1" width="110.77734375" style="23" customWidth="1"/>
    <col min="2" max="16384" width="8.88671875" style="23" customWidth="1"/>
  </cols>
  <sheetData>
    <row r="6" ht="30" customHeight="1">
      <c r="A6" s="18" t="s">
        <v>193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8">
      <selection activeCell="N5" sqref="N5"/>
    </sheetView>
  </sheetViews>
  <sheetFormatPr defaultColWidth="8.88671875" defaultRowHeight="21.75" customHeight="1"/>
  <cols>
    <col min="1" max="2" width="2.77734375" style="14" customWidth="1"/>
    <col min="3" max="3" width="15.88671875" style="14" customWidth="1"/>
    <col min="4" max="5" width="10.77734375" style="14" customWidth="1"/>
    <col min="6" max="6" width="10.4453125" style="14" customWidth="1"/>
    <col min="7" max="7" width="8.77734375" style="14" customWidth="1"/>
    <col min="8" max="8" width="7.5546875" style="14" customWidth="1"/>
    <col min="9" max="9" width="11.10546875" style="14" customWidth="1"/>
    <col min="10" max="10" width="7.77734375" style="14" customWidth="1"/>
    <col min="11" max="11" width="10.6640625" style="14" customWidth="1"/>
    <col min="12" max="12" width="7.21484375" style="14" customWidth="1"/>
    <col min="13" max="13" width="14.21484375" style="14" customWidth="1"/>
    <col min="14" max="14" width="15.4453125" style="14" bestFit="1" customWidth="1"/>
    <col min="15" max="15" width="12.5546875" style="14" customWidth="1"/>
    <col min="16" max="16" width="13.3359375" style="14" customWidth="1"/>
    <col min="17" max="16384" width="8.88671875" style="14" customWidth="1"/>
  </cols>
  <sheetData>
    <row r="1" spans="1:13" ht="41.25" customHeight="1">
      <c r="A1" s="303" t="s">
        <v>219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24" customHeight="1" thickBot="1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 t="s">
        <v>51</v>
      </c>
    </row>
    <row r="3" spans="1:13" s="3" customFormat="1" ht="20.25" customHeight="1">
      <c r="A3" s="282" t="s">
        <v>0</v>
      </c>
      <c r="B3" s="284" t="s">
        <v>1</v>
      </c>
      <c r="C3" s="274" t="s">
        <v>2</v>
      </c>
      <c r="D3" s="240" t="s">
        <v>206</v>
      </c>
      <c r="E3" s="240" t="s">
        <v>216</v>
      </c>
      <c r="F3" s="280" t="s">
        <v>52</v>
      </c>
      <c r="G3" s="177"/>
      <c r="H3" s="273" t="s">
        <v>53</v>
      </c>
      <c r="I3" s="274"/>
      <c r="J3" s="274"/>
      <c r="K3" s="274"/>
      <c r="L3" s="274"/>
      <c r="M3" s="275"/>
    </row>
    <row r="4" spans="1:13" ht="20.25" customHeight="1" thickBot="1">
      <c r="A4" s="283"/>
      <c r="B4" s="285"/>
      <c r="C4" s="279"/>
      <c r="D4" s="237"/>
      <c r="E4" s="237"/>
      <c r="F4" s="33" t="s">
        <v>54</v>
      </c>
      <c r="G4" s="34" t="s">
        <v>55</v>
      </c>
      <c r="H4" s="276"/>
      <c r="I4" s="277"/>
      <c r="J4" s="277"/>
      <c r="K4" s="277"/>
      <c r="L4" s="277"/>
      <c r="M4" s="278"/>
    </row>
    <row r="5" spans="1:15" ht="20.25" customHeight="1" thickTop="1">
      <c r="A5" s="281" t="s">
        <v>56</v>
      </c>
      <c r="B5" s="270"/>
      <c r="C5" s="270"/>
      <c r="D5" s="35">
        <f>D6+D26+D22+D31+D44+D49+D52</f>
        <v>147279</v>
      </c>
      <c r="E5" s="35">
        <f>E6+E26+E22+E31+E44+E49+E52</f>
        <v>127959</v>
      </c>
      <c r="F5" s="35">
        <f aca="true" t="shared" si="0" ref="F5:F24">E5-D5</f>
        <v>-19320</v>
      </c>
      <c r="G5" s="35">
        <f>F5/D5*100</f>
        <v>-13.11795979060151</v>
      </c>
      <c r="H5" s="36" t="s">
        <v>111</v>
      </c>
      <c r="I5" s="37"/>
      <c r="J5" s="37"/>
      <c r="K5" s="37"/>
      <c r="L5" s="304">
        <f>M6+M26+M31+M49+M44+M52+L22</f>
        <v>127959581</v>
      </c>
      <c r="M5" s="305"/>
      <c r="N5" s="14">
        <f>사무국세입!L5</f>
        <v>127959581</v>
      </c>
      <c r="O5" s="14">
        <f>N5-L5</f>
        <v>0</v>
      </c>
    </row>
    <row r="6" spans="1:13" ht="20.25" customHeight="1">
      <c r="A6" s="271" t="s">
        <v>57</v>
      </c>
      <c r="B6" s="185"/>
      <c r="C6" s="272"/>
      <c r="D6" s="38">
        <f>D7+D14+D16</f>
        <v>48339</v>
      </c>
      <c r="E6" s="38">
        <f>E7+E16+E14</f>
        <v>71379</v>
      </c>
      <c r="F6" s="38">
        <f t="shared" si="0"/>
        <v>23040</v>
      </c>
      <c r="G6" s="38">
        <f>F6/D6*100</f>
        <v>47.66337739713275</v>
      </c>
      <c r="H6" s="292" t="s">
        <v>128</v>
      </c>
      <c r="I6" s="258"/>
      <c r="J6" s="40"/>
      <c r="K6" s="40"/>
      <c r="L6" s="40"/>
      <c r="M6" s="41">
        <f>M7+L14+J16</f>
        <v>71379640</v>
      </c>
    </row>
    <row r="7" spans="1:14" ht="19.5" customHeight="1">
      <c r="A7" s="42"/>
      <c r="B7" s="270" t="s">
        <v>58</v>
      </c>
      <c r="C7" s="270"/>
      <c r="D7" s="38">
        <v>18068</v>
      </c>
      <c r="E7" s="38">
        <f>SUM(E8:E13)</f>
        <v>63323</v>
      </c>
      <c r="F7" s="38">
        <f t="shared" si="0"/>
        <v>45255</v>
      </c>
      <c r="G7" s="38">
        <v>0</v>
      </c>
      <c r="H7" s="292" t="s">
        <v>126</v>
      </c>
      <c r="I7" s="258"/>
      <c r="J7" s="40"/>
      <c r="K7" s="40"/>
      <c r="L7" s="40"/>
      <c r="M7" s="41">
        <f>SUM(M8:M13)</f>
        <v>63323640</v>
      </c>
      <c r="N7" s="14">
        <f>N5-L5</f>
        <v>0</v>
      </c>
    </row>
    <row r="8" spans="1:13" ht="19.5" customHeight="1">
      <c r="A8" s="42"/>
      <c r="B8" s="43"/>
      <c r="C8" s="44" t="s">
        <v>114</v>
      </c>
      <c r="D8" s="38">
        <v>15400</v>
      </c>
      <c r="E8" s="38">
        <v>54000</v>
      </c>
      <c r="F8" s="38">
        <f t="shared" si="0"/>
        <v>38600</v>
      </c>
      <c r="G8" s="38">
        <v>0</v>
      </c>
      <c r="H8" s="292" t="s">
        <v>121</v>
      </c>
      <c r="I8" s="258"/>
      <c r="J8" s="291"/>
      <c r="K8" s="291"/>
      <c r="L8" s="40"/>
      <c r="M8" s="41">
        <v>54000000</v>
      </c>
    </row>
    <row r="9" spans="1:13" ht="19.5" customHeight="1">
      <c r="A9" s="42"/>
      <c r="B9" s="43"/>
      <c r="C9" s="44" t="s">
        <v>115</v>
      </c>
      <c r="D9" s="38">
        <v>1283</v>
      </c>
      <c r="E9" s="38">
        <v>4500</v>
      </c>
      <c r="F9" s="38">
        <f t="shared" si="0"/>
        <v>3217</v>
      </c>
      <c r="G9" s="38">
        <v>0</v>
      </c>
      <c r="H9" s="292" t="s">
        <v>122</v>
      </c>
      <c r="I9" s="258"/>
      <c r="J9" s="291"/>
      <c r="K9" s="291"/>
      <c r="L9" s="40"/>
      <c r="M9" s="41">
        <v>4500000</v>
      </c>
    </row>
    <row r="10" spans="1:13" ht="19.5" customHeight="1">
      <c r="A10" s="42"/>
      <c r="B10" s="43"/>
      <c r="C10" s="44" t="s">
        <v>116</v>
      </c>
      <c r="D10" s="38">
        <v>467</v>
      </c>
      <c r="E10" s="38">
        <v>1637</v>
      </c>
      <c r="F10" s="38">
        <f t="shared" si="0"/>
        <v>1170</v>
      </c>
      <c r="G10" s="38">
        <v>0</v>
      </c>
      <c r="H10" s="292" t="s">
        <v>123</v>
      </c>
      <c r="I10" s="258"/>
      <c r="J10" s="40"/>
      <c r="K10" s="40"/>
      <c r="L10" s="40"/>
      <c r="M10" s="41">
        <v>1637640</v>
      </c>
    </row>
    <row r="11" spans="1:13" ht="19.5" customHeight="1">
      <c r="A11" s="42"/>
      <c r="B11" s="43"/>
      <c r="C11" s="44" t="s">
        <v>117</v>
      </c>
      <c r="D11" s="38">
        <v>691</v>
      </c>
      <c r="E11" s="38">
        <v>2430</v>
      </c>
      <c r="F11" s="38">
        <f t="shared" si="0"/>
        <v>1739</v>
      </c>
      <c r="G11" s="38">
        <v>0</v>
      </c>
      <c r="H11" s="292" t="s">
        <v>124</v>
      </c>
      <c r="I11" s="258"/>
      <c r="J11" s="40"/>
      <c r="K11" s="40"/>
      <c r="L11" s="40"/>
      <c r="M11" s="41">
        <v>2430000</v>
      </c>
    </row>
    <row r="12" spans="1:13" ht="19.5" customHeight="1">
      <c r="A12" s="42"/>
      <c r="B12" s="43"/>
      <c r="C12" s="44" t="s">
        <v>118</v>
      </c>
      <c r="D12" s="38">
        <v>125</v>
      </c>
      <c r="E12" s="38">
        <v>324</v>
      </c>
      <c r="F12" s="38">
        <f t="shared" si="0"/>
        <v>199</v>
      </c>
      <c r="G12" s="38">
        <v>0</v>
      </c>
      <c r="H12" s="292" t="s">
        <v>125</v>
      </c>
      <c r="I12" s="258"/>
      <c r="J12" s="40"/>
      <c r="K12" s="40"/>
      <c r="L12" s="40"/>
      <c r="M12" s="41">
        <v>324000</v>
      </c>
    </row>
    <row r="13" spans="1:13" ht="19.5" customHeight="1">
      <c r="A13" s="42"/>
      <c r="B13" s="43"/>
      <c r="C13" s="44" t="s">
        <v>142</v>
      </c>
      <c r="D13" s="38">
        <v>101</v>
      </c>
      <c r="E13" s="38">
        <v>432</v>
      </c>
      <c r="F13" s="38">
        <f t="shared" si="0"/>
        <v>331</v>
      </c>
      <c r="G13" s="38">
        <v>0</v>
      </c>
      <c r="H13" s="292" t="s">
        <v>143</v>
      </c>
      <c r="I13" s="258"/>
      <c r="J13" s="40"/>
      <c r="K13" s="40"/>
      <c r="L13" s="40"/>
      <c r="M13" s="41">
        <v>432000</v>
      </c>
    </row>
    <row r="14" spans="1:13" ht="19.5" customHeight="1">
      <c r="A14" s="42"/>
      <c r="B14" s="184" t="s">
        <v>59</v>
      </c>
      <c r="C14" s="272"/>
      <c r="D14" s="38">
        <f>D15</f>
        <v>10000</v>
      </c>
      <c r="E14" s="38">
        <f>E15</f>
        <v>0</v>
      </c>
      <c r="F14" s="38">
        <f t="shared" si="0"/>
        <v>-10000</v>
      </c>
      <c r="G14" s="38">
        <v>0</v>
      </c>
      <c r="H14" s="39" t="s">
        <v>105</v>
      </c>
      <c r="I14" s="40"/>
      <c r="J14" s="40"/>
      <c r="K14" s="40"/>
      <c r="L14" s="297">
        <f>J15</f>
        <v>0</v>
      </c>
      <c r="M14" s="298"/>
    </row>
    <row r="15" spans="1:13" ht="19.5" customHeight="1">
      <c r="A15" s="42"/>
      <c r="B15" s="43"/>
      <c r="C15" s="43" t="s">
        <v>185</v>
      </c>
      <c r="D15" s="38">
        <v>10000</v>
      </c>
      <c r="E15" s="38">
        <v>0</v>
      </c>
      <c r="F15" s="38">
        <f t="shared" si="0"/>
        <v>-10000</v>
      </c>
      <c r="G15" s="38">
        <v>0</v>
      </c>
      <c r="H15" s="292" t="s">
        <v>186</v>
      </c>
      <c r="I15" s="258"/>
      <c r="J15" s="297">
        <v>0</v>
      </c>
      <c r="K15" s="306"/>
      <c r="L15" s="306"/>
      <c r="M15" s="298"/>
    </row>
    <row r="16" spans="1:13" ht="19.5" customHeight="1">
      <c r="A16" s="42"/>
      <c r="B16" s="260" t="s">
        <v>60</v>
      </c>
      <c r="C16" s="260"/>
      <c r="D16" s="38">
        <f>SUM(D17:D21)</f>
        <v>20271</v>
      </c>
      <c r="E16" s="38">
        <f>SUM(E17:E21)</f>
        <v>8056</v>
      </c>
      <c r="F16" s="38">
        <f aca="true" t="shared" si="1" ref="F16:F21">E16-D16</f>
        <v>-12215</v>
      </c>
      <c r="G16" s="38">
        <f>F16/D16*100</f>
        <v>-60.25849736076167</v>
      </c>
      <c r="H16" s="292" t="s">
        <v>104</v>
      </c>
      <c r="I16" s="258"/>
      <c r="J16" s="297">
        <f>SUM(M17:M21)</f>
        <v>8056000</v>
      </c>
      <c r="K16" s="306"/>
      <c r="L16" s="306"/>
      <c r="M16" s="298"/>
    </row>
    <row r="17" spans="1:13" ht="19.5" customHeight="1">
      <c r="A17" s="42"/>
      <c r="B17" s="43"/>
      <c r="C17" s="114" t="s">
        <v>61</v>
      </c>
      <c r="D17" s="38">
        <v>2275</v>
      </c>
      <c r="E17" s="38">
        <v>2000</v>
      </c>
      <c r="F17" s="38">
        <f t="shared" si="1"/>
        <v>-275</v>
      </c>
      <c r="G17" s="38">
        <f>F17/D17*100</f>
        <v>-12.087912087912088</v>
      </c>
      <c r="H17" s="293" t="s">
        <v>150</v>
      </c>
      <c r="I17" s="258"/>
      <c r="J17" s="40"/>
      <c r="K17" s="40"/>
      <c r="L17" s="40"/>
      <c r="M17" s="41">
        <v>2000000</v>
      </c>
    </row>
    <row r="18" spans="1:13" ht="19.5" customHeight="1">
      <c r="A18" s="42"/>
      <c r="B18" s="43"/>
      <c r="C18" s="44" t="s">
        <v>62</v>
      </c>
      <c r="D18" s="38">
        <v>0</v>
      </c>
      <c r="E18" s="38">
        <v>0</v>
      </c>
      <c r="F18" s="38">
        <f t="shared" si="1"/>
        <v>0</v>
      </c>
      <c r="G18" s="38">
        <v>0</v>
      </c>
      <c r="H18" s="293" t="s">
        <v>151</v>
      </c>
      <c r="I18" s="258"/>
      <c r="J18" s="40"/>
      <c r="K18" s="40"/>
      <c r="L18" s="40"/>
      <c r="M18" s="41">
        <v>0</v>
      </c>
    </row>
    <row r="19" spans="1:13" ht="19.5" customHeight="1">
      <c r="A19" s="42"/>
      <c r="B19" s="43"/>
      <c r="C19" s="45" t="s">
        <v>149</v>
      </c>
      <c r="D19" s="88">
        <v>700</v>
      </c>
      <c r="E19" s="88">
        <v>700</v>
      </c>
      <c r="F19" s="88">
        <f t="shared" si="1"/>
        <v>0</v>
      </c>
      <c r="G19" s="38">
        <v>0</v>
      </c>
      <c r="H19" s="293" t="s">
        <v>152</v>
      </c>
      <c r="I19" s="258"/>
      <c r="J19" s="46"/>
      <c r="K19" s="46"/>
      <c r="L19" s="46"/>
      <c r="M19" s="47">
        <v>700000</v>
      </c>
    </row>
    <row r="20" spans="1:13" ht="19.5" customHeight="1">
      <c r="A20" s="42"/>
      <c r="B20" s="43"/>
      <c r="C20" s="45" t="s">
        <v>63</v>
      </c>
      <c r="D20" s="88">
        <v>12940</v>
      </c>
      <c r="E20" s="88">
        <v>1000</v>
      </c>
      <c r="F20" s="88">
        <f t="shared" si="1"/>
        <v>-11940</v>
      </c>
      <c r="G20" s="88">
        <f>F20/D20*100</f>
        <v>-92.27202472952087</v>
      </c>
      <c r="H20" s="293" t="s">
        <v>153</v>
      </c>
      <c r="I20" s="258"/>
      <c r="J20" s="46"/>
      <c r="K20" s="46"/>
      <c r="L20" s="46"/>
      <c r="M20" s="47">
        <v>1000000</v>
      </c>
    </row>
    <row r="21" spans="1:13" ht="19.5" customHeight="1">
      <c r="A21" s="42"/>
      <c r="B21" s="43"/>
      <c r="C21" s="45" t="s">
        <v>162</v>
      </c>
      <c r="D21" s="88">
        <v>4356</v>
      </c>
      <c r="E21" s="88">
        <v>4356</v>
      </c>
      <c r="F21" s="88">
        <f t="shared" si="1"/>
        <v>0</v>
      </c>
      <c r="G21" s="88">
        <v>0</v>
      </c>
      <c r="H21" s="293" t="s">
        <v>163</v>
      </c>
      <c r="I21" s="258"/>
      <c r="J21" s="46"/>
      <c r="K21" s="46"/>
      <c r="L21" s="46"/>
      <c r="M21" s="47">
        <v>4356000</v>
      </c>
    </row>
    <row r="22" spans="1:13" ht="19.5" customHeight="1">
      <c r="A22" s="259" t="s">
        <v>64</v>
      </c>
      <c r="B22" s="260"/>
      <c r="C22" s="260"/>
      <c r="D22" s="38">
        <f>D23</f>
        <v>3410</v>
      </c>
      <c r="E22" s="38">
        <f>E23</f>
        <v>3410</v>
      </c>
      <c r="F22" s="38">
        <f t="shared" si="0"/>
        <v>0</v>
      </c>
      <c r="G22" s="38">
        <v>0</v>
      </c>
      <c r="H22" s="302" t="s">
        <v>180</v>
      </c>
      <c r="I22" s="258"/>
      <c r="J22" s="40"/>
      <c r="K22" s="40"/>
      <c r="L22" s="297">
        <f>M23</f>
        <v>3409700</v>
      </c>
      <c r="M22" s="298"/>
    </row>
    <row r="23" spans="1:13" ht="19.5" customHeight="1">
      <c r="A23" s="49"/>
      <c r="B23" s="260" t="s">
        <v>65</v>
      </c>
      <c r="C23" s="260"/>
      <c r="D23" s="38">
        <v>3410</v>
      </c>
      <c r="E23" s="38">
        <v>3410</v>
      </c>
      <c r="F23" s="38">
        <f t="shared" si="0"/>
        <v>0</v>
      </c>
      <c r="G23" s="38">
        <v>0</v>
      </c>
      <c r="H23" s="292" t="s">
        <v>65</v>
      </c>
      <c r="I23" s="258"/>
      <c r="J23" s="40"/>
      <c r="K23" s="40"/>
      <c r="L23" s="40"/>
      <c r="M23" s="41">
        <v>3409700</v>
      </c>
    </row>
    <row r="24" spans="1:13" ht="19.5" customHeight="1" thickBot="1">
      <c r="A24" s="50"/>
      <c r="B24" s="51"/>
      <c r="C24" s="51" t="s">
        <v>159</v>
      </c>
      <c r="D24" s="52">
        <v>0</v>
      </c>
      <c r="E24" s="52">
        <v>0</v>
      </c>
      <c r="F24" s="52">
        <f t="shared" si="0"/>
        <v>0</v>
      </c>
      <c r="G24" s="52">
        <v>0</v>
      </c>
      <c r="H24" s="299" t="s">
        <v>160</v>
      </c>
      <c r="I24" s="242"/>
      <c r="J24" s="309"/>
      <c r="K24" s="309"/>
      <c r="L24" s="300">
        <v>0</v>
      </c>
      <c r="M24" s="301"/>
    </row>
    <row r="25" spans="1:13" ht="20.25" customHeight="1" hidden="1" thickBot="1">
      <c r="A25" s="31"/>
      <c r="B25" s="31"/>
      <c r="C25" s="31"/>
      <c r="D25" s="57"/>
      <c r="E25" s="57"/>
      <c r="F25" s="57"/>
      <c r="G25" s="57"/>
      <c r="H25" s="31"/>
      <c r="I25" s="31"/>
      <c r="J25" s="31"/>
      <c r="K25" s="31"/>
      <c r="L25" s="31"/>
      <c r="M25" s="31"/>
    </row>
    <row r="26" spans="1:13" ht="21.75" customHeight="1">
      <c r="A26" s="296" t="s">
        <v>66</v>
      </c>
      <c r="B26" s="280"/>
      <c r="C26" s="280"/>
      <c r="D26" s="117">
        <f>D27</f>
        <v>40663</v>
      </c>
      <c r="E26" s="117">
        <f>E27</f>
        <v>3600</v>
      </c>
      <c r="F26" s="118">
        <f aca="true" t="shared" si="2" ref="F26:F32">E26-D26</f>
        <v>-37063</v>
      </c>
      <c r="G26" s="117">
        <f>F26/D26*100</f>
        <v>-91.14674273909942</v>
      </c>
      <c r="H26" s="294" t="s">
        <v>147</v>
      </c>
      <c r="I26" s="295"/>
      <c r="J26" s="119"/>
      <c r="K26" s="119"/>
      <c r="L26" s="119"/>
      <c r="M26" s="120">
        <f>M27</f>
        <v>3600000</v>
      </c>
    </row>
    <row r="27" spans="1:13" ht="21.75" customHeight="1">
      <c r="A27" s="49"/>
      <c r="B27" s="260" t="s">
        <v>67</v>
      </c>
      <c r="C27" s="260"/>
      <c r="D27" s="38">
        <f>SUM(D28:D30)</f>
        <v>40663</v>
      </c>
      <c r="E27" s="38">
        <f>E28+E29+E30</f>
        <v>3600</v>
      </c>
      <c r="F27" s="98">
        <f t="shared" si="2"/>
        <v>-37063</v>
      </c>
      <c r="G27" s="38">
        <f>F27/D27*100</f>
        <v>-91.14674273909942</v>
      </c>
      <c r="H27" s="292" t="s">
        <v>113</v>
      </c>
      <c r="I27" s="291"/>
      <c r="J27" s="40"/>
      <c r="K27" s="40"/>
      <c r="L27" s="40"/>
      <c r="M27" s="41">
        <f>SUM(M28:M30)</f>
        <v>3600000</v>
      </c>
    </row>
    <row r="28" spans="1:13" ht="21.75" customHeight="1">
      <c r="A28" s="42"/>
      <c r="B28" s="45"/>
      <c r="C28" s="44" t="s">
        <v>156</v>
      </c>
      <c r="D28" s="38">
        <v>19000</v>
      </c>
      <c r="E28" s="38">
        <v>0</v>
      </c>
      <c r="F28" s="98">
        <f t="shared" si="2"/>
        <v>-19000</v>
      </c>
      <c r="G28" s="38">
        <v>0</v>
      </c>
      <c r="H28" s="40" t="s">
        <v>106</v>
      </c>
      <c r="I28" s="291" t="s">
        <v>201</v>
      </c>
      <c r="J28" s="291"/>
      <c r="K28" s="40"/>
      <c r="L28" s="40"/>
      <c r="M28" s="41">
        <v>0</v>
      </c>
    </row>
    <row r="29" spans="1:13" ht="21.75" customHeight="1">
      <c r="A29" s="42"/>
      <c r="B29" s="43"/>
      <c r="C29" s="114" t="s">
        <v>203</v>
      </c>
      <c r="D29" s="38">
        <v>21163</v>
      </c>
      <c r="E29" s="38">
        <v>3000</v>
      </c>
      <c r="F29" s="98">
        <f t="shared" si="2"/>
        <v>-18163</v>
      </c>
      <c r="G29" s="38">
        <v>0</v>
      </c>
      <c r="H29" s="40" t="s">
        <v>129</v>
      </c>
      <c r="I29" s="291" t="s">
        <v>202</v>
      </c>
      <c r="J29" s="291"/>
      <c r="K29" s="40"/>
      <c r="L29" s="89"/>
      <c r="M29" s="41">
        <v>3000000</v>
      </c>
    </row>
    <row r="30" spans="1:13" ht="21.75" customHeight="1">
      <c r="A30" s="59"/>
      <c r="B30" s="48"/>
      <c r="C30" s="44" t="s">
        <v>199</v>
      </c>
      <c r="D30" s="38">
        <v>500</v>
      </c>
      <c r="E30" s="38">
        <v>600</v>
      </c>
      <c r="F30" s="98">
        <f t="shared" si="2"/>
        <v>100</v>
      </c>
      <c r="G30" s="38">
        <v>0</v>
      </c>
      <c r="H30" s="40" t="s">
        <v>175</v>
      </c>
      <c r="I30" s="291" t="s">
        <v>198</v>
      </c>
      <c r="J30" s="291"/>
      <c r="K30" s="40"/>
      <c r="L30" s="89"/>
      <c r="M30" s="41">
        <v>600000</v>
      </c>
    </row>
    <row r="31" spans="1:13" ht="21.75" customHeight="1">
      <c r="A31" s="259" t="s">
        <v>68</v>
      </c>
      <c r="B31" s="260"/>
      <c r="C31" s="260"/>
      <c r="D31" s="38">
        <f>D32</f>
        <v>54320</v>
      </c>
      <c r="E31" s="38">
        <f>E32</f>
        <v>48740</v>
      </c>
      <c r="F31" s="99">
        <f t="shared" si="2"/>
        <v>-5580</v>
      </c>
      <c r="G31" s="38">
        <f>F31/D31*100</f>
        <v>-10.272459499263622</v>
      </c>
      <c r="H31" s="292" t="s">
        <v>148</v>
      </c>
      <c r="I31" s="291"/>
      <c r="J31" s="40"/>
      <c r="K31" s="40"/>
      <c r="L31" s="40"/>
      <c r="M31" s="41">
        <f>I32</f>
        <v>48740000</v>
      </c>
    </row>
    <row r="32" spans="1:13" ht="21.75" customHeight="1">
      <c r="A32" s="49"/>
      <c r="B32" s="260" t="s">
        <v>68</v>
      </c>
      <c r="C32" s="260"/>
      <c r="D32" s="38">
        <f>SUM(D33:D43)</f>
        <v>54320</v>
      </c>
      <c r="E32" s="38">
        <f>SUM(E33:E43)</f>
        <v>48740</v>
      </c>
      <c r="F32" s="99">
        <f t="shared" si="2"/>
        <v>-5580</v>
      </c>
      <c r="G32" s="38">
        <f>F32/D32*100</f>
        <v>-10.272459499263622</v>
      </c>
      <c r="H32" s="93" t="s">
        <v>164</v>
      </c>
      <c r="I32" s="75">
        <f>SUM(I33:I43)</f>
        <v>48740000</v>
      </c>
      <c r="J32" s="75" t="s">
        <v>108</v>
      </c>
      <c r="K32" s="75">
        <f>SUM(K33:K43)</f>
        <v>0</v>
      </c>
      <c r="L32" s="75" t="s">
        <v>109</v>
      </c>
      <c r="M32" s="76">
        <f>SUM(M33:M43)</f>
        <v>48740000</v>
      </c>
    </row>
    <row r="33" spans="1:13" ht="21.75" customHeight="1">
      <c r="A33" s="60"/>
      <c r="B33" s="61"/>
      <c r="C33" s="109" t="s">
        <v>161</v>
      </c>
      <c r="D33" s="38">
        <v>21523</v>
      </c>
      <c r="E33" s="38">
        <v>20000</v>
      </c>
      <c r="F33" s="98">
        <f>E33-D33</f>
        <v>-1523</v>
      </c>
      <c r="G33" s="38">
        <f>F33/D33*100</f>
        <v>-7.0761510941783206</v>
      </c>
      <c r="H33" s="93" t="s">
        <v>107</v>
      </c>
      <c r="I33" s="75">
        <f>K33+M33</f>
        <v>20000000</v>
      </c>
      <c r="J33" s="75" t="s">
        <v>108</v>
      </c>
      <c r="K33" s="75">
        <v>0</v>
      </c>
      <c r="L33" s="75" t="s">
        <v>109</v>
      </c>
      <c r="M33" s="76">
        <v>20000000</v>
      </c>
    </row>
    <row r="34" spans="1:13" ht="21.75" customHeight="1">
      <c r="A34" s="60"/>
      <c r="B34" s="62"/>
      <c r="C34" s="109" t="s">
        <v>12</v>
      </c>
      <c r="D34" s="38">
        <v>22200</v>
      </c>
      <c r="E34" s="38">
        <v>20000</v>
      </c>
      <c r="F34" s="98">
        <f>E34-D34</f>
        <v>-2200</v>
      </c>
      <c r="G34" s="38">
        <f>F34/D34*100</f>
        <v>-9.90990990990991</v>
      </c>
      <c r="H34" s="93" t="s">
        <v>107</v>
      </c>
      <c r="I34" s="75">
        <f aca="true" t="shared" si="3" ref="I34:I40">K34+M34</f>
        <v>20000000</v>
      </c>
      <c r="J34" s="75" t="s">
        <v>108</v>
      </c>
      <c r="K34" s="75">
        <v>0</v>
      </c>
      <c r="L34" s="75" t="s">
        <v>109</v>
      </c>
      <c r="M34" s="76">
        <v>20000000</v>
      </c>
    </row>
    <row r="35" spans="1:13" ht="21.75" customHeight="1">
      <c r="A35" s="60"/>
      <c r="B35" s="62"/>
      <c r="C35" s="109" t="s">
        <v>154</v>
      </c>
      <c r="D35" s="38">
        <v>0</v>
      </c>
      <c r="E35" s="38">
        <v>0</v>
      </c>
      <c r="F35" s="98">
        <f>E35-D35</f>
        <v>0</v>
      </c>
      <c r="G35" s="38">
        <v>0</v>
      </c>
      <c r="H35" s="93" t="s">
        <v>107</v>
      </c>
      <c r="I35" s="75">
        <f>M35</f>
        <v>0</v>
      </c>
      <c r="J35" s="75" t="s">
        <v>108</v>
      </c>
      <c r="K35" s="75"/>
      <c r="L35" s="75" t="s">
        <v>109</v>
      </c>
      <c r="M35" s="76">
        <v>0</v>
      </c>
    </row>
    <row r="36" spans="1:13" ht="21.75" customHeight="1">
      <c r="A36" s="60"/>
      <c r="B36" s="62"/>
      <c r="C36" s="109" t="s">
        <v>167</v>
      </c>
      <c r="D36" s="38">
        <v>60</v>
      </c>
      <c r="E36" s="38">
        <v>620</v>
      </c>
      <c r="F36" s="98">
        <f aca="true" t="shared" si="4" ref="F36:F42">E36-D36</f>
        <v>560</v>
      </c>
      <c r="G36" s="38">
        <f>F36/D36*100</f>
        <v>933.3333333333334</v>
      </c>
      <c r="H36" s="93" t="s">
        <v>107</v>
      </c>
      <c r="I36" s="75">
        <f t="shared" si="3"/>
        <v>620000</v>
      </c>
      <c r="J36" s="75" t="s">
        <v>108</v>
      </c>
      <c r="K36" s="75">
        <v>0</v>
      </c>
      <c r="L36" s="75" t="s">
        <v>109</v>
      </c>
      <c r="M36" s="76">
        <v>620000</v>
      </c>
    </row>
    <row r="37" spans="1:13" ht="21.75" customHeight="1">
      <c r="A37" s="60"/>
      <c r="B37" s="62"/>
      <c r="C37" s="109" t="s">
        <v>168</v>
      </c>
      <c r="D37" s="38">
        <v>120</v>
      </c>
      <c r="E37" s="38">
        <v>120</v>
      </c>
      <c r="F37" s="98">
        <f t="shared" si="4"/>
        <v>0</v>
      </c>
      <c r="G37" s="38">
        <f aca="true" t="shared" si="5" ref="G37:G42">F37/D37*100</f>
        <v>0</v>
      </c>
      <c r="H37" s="93" t="s">
        <v>107</v>
      </c>
      <c r="I37" s="75">
        <f t="shared" si="3"/>
        <v>120000</v>
      </c>
      <c r="J37" s="75" t="s">
        <v>108</v>
      </c>
      <c r="K37" s="75">
        <v>0</v>
      </c>
      <c r="L37" s="75" t="s">
        <v>109</v>
      </c>
      <c r="M37" s="76">
        <v>120000</v>
      </c>
    </row>
    <row r="38" spans="1:13" ht="21.75" customHeight="1">
      <c r="A38" s="60"/>
      <c r="B38" s="62"/>
      <c r="C38" s="109" t="s">
        <v>14</v>
      </c>
      <c r="D38" s="38">
        <v>1027</v>
      </c>
      <c r="E38" s="38">
        <v>60</v>
      </c>
      <c r="F38" s="98">
        <f t="shared" si="4"/>
        <v>-967</v>
      </c>
      <c r="G38" s="38">
        <f t="shared" si="5"/>
        <v>-94.15774099318404</v>
      </c>
      <c r="H38" s="93" t="s">
        <v>107</v>
      </c>
      <c r="I38" s="75">
        <f t="shared" si="3"/>
        <v>60000</v>
      </c>
      <c r="J38" s="75" t="s">
        <v>108</v>
      </c>
      <c r="K38" s="75">
        <v>0</v>
      </c>
      <c r="L38" s="75" t="s">
        <v>109</v>
      </c>
      <c r="M38" s="76">
        <v>60000</v>
      </c>
    </row>
    <row r="39" spans="1:13" ht="21.75" customHeight="1">
      <c r="A39" s="60"/>
      <c r="B39" s="62"/>
      <c r="C39" s="109" t="s">
        <v>15</v>
      </c>
      <c r="D39" s="38">
        <v>1180</v>
      </c>
      <c r="E39" s="38">
        <v>100</v>
      </c>
      <c r="F39" s="98">
        <f t="shared" si="4"/>
        <v>-1080</v>
      </c>
      <c r="G39" s="38">
        <f t="shared" si="5"/>
        <v>-91.52542372881356</v>
      </c>
      <c r="H39" s="93" t="s">
        <v>107</v>
      </c>
      <c r="I39" s="75">
        <f t="shared" si="3"/>
        <v>100000</v>
      </c>
      <c r="J39" s="75" t="s">
        <v>108</v>
      </c>
      <c r="K39" s="75">
        <v>0</v>
      </c>
      <c r="L39" s="75" t="s">
        <v>109</v>
      </c>
      <c r="M39" s="76">
        <v>100000</v>
      </c>
    </row>
    <row r="40" spans="1:13" ht="21.75" customHeight="1">
      <c r="A40" s="60"/>
      <c r="B40" s="62"/>
      <c r="C40" s="109" t="s">
        <v>183</v>
      </c>
      <c r="D40" s="38">
        <v>360</v>
      </c>
      <c r="E40" s="38">
        <v>120</v>
      </c>
      <c r="F40" s="98">
        <f t="shared" si="4"/>
        <v>-240</v>
      </c>
      <c r="G40" s="38">
        <f t="shared" si="5"/>
        <v>-66.66666666666666</v>
      </c>
      <c r="H40" s="93" t="s">
        <v>107</v>
      </c>
      <c r="I40" s="75">
        <f t="shared" si="3"/>
        <v>120000</v>
      </c>
      <c r="J40" s="75" t="s">
        <v>108</v>
      </c>
      <c r="K40" s="75">
        <v>0</v>
      </c>
      <c r="L40" s="75" t="s">
        <v>109</v>
      </c>
      <c r="M40" s="76">
        <v>120000</v>
      </c>
    </row>
    <row r="41" spans="1:13" ht="21.75" customHeight="1">
      <c r="A41" s="60"/>
      <c r="B41" s="62"/>
      <c r="C41" s="109" t="s">
        <v>187</v>
      </c>
      <c r="D41" s="38">
        <v>6120</v>
      </c>
      <c r="E41" s="38">
        <v>6000</v>
      </c>
      <c r="F41" s="98">
        <f t="shared" si="4"/>
        <v>-120</v>
      </c>
      <c r="G41" s="38">
        <f t="shared" si="5"/>
        <v>-1.9607843137254901</v>
      </c>
      <c r="H41" s="93" t="s">
        <v>107</v>
      </c>
      <c r="I41" s="75">
        <f>K41+M41</f>
        <v>6000000</v>
      </c>
      <c r="J41" s="75" t="s">
        <v>108</v>
      </c>
      <c r="K41" s="75">
        <v>0</v>
      </c>
      <c r="L41" s="75" t="s">
        <v>109</v>
      </c>
      <c r="M41" s="76">
        <v>6000000</v>
      </c>
    </row>
    <row r="42" spans="1:13" ht="21.75" customHeight="1">
      <c r="A42" s="60"/>
      <c r="B42" s="62"/>
      <c r="C42" s="109" t="s">
        <v>17</v>
      </c>
      <c r="D42" s="38">
        <v>30</v>
      </c>
      <c r="E42" s="38">
        <v>60</v>
      </c>
      <c r="F42" s="98">
        <f t="shared" si="4"/>
        <v>30</v>
      </c>
      <c r="G42" s="38">
        <f t="shared" si="5"/>
        <v>100</v>
      </c>
      <c r="H42" s="93" t="s">
        <v>107</v>
      </c>
      <c r="I42" s="75">
        <f>K42+M42</f>
        <v>60000</v>
      </c>
      <c r="J42" s="75" t="s">
        <v>108</v>
      </c>
      <c r="K42" s="75">
        <v>0</v>
      </c>
      <c r="L42" s="75" t="s">
        <v>109</v>
      </c>
      <c r="M42" s="76">
        <v>60000</v>
      </c>
    </row>
    <row r="43" spans="1:13" ht="21.75" customHeight="1" thickBot="1">
      <c r="A43" s="147"/>
      <c r="B43" s="148"/>
      <c r="C43" s="153" t="s">
        <v>13</v>
      </c>
      <c r="D43" s="52">
        <v>1700</v>
      </c>
      <c r="E43" s="52">
        <v>1660</v>
      </c>
      <c r="F43" s="100">
        <f>E43-D43</f>
        <v>-40</v>
      </c>
      <c r="G43" s="52">
        <v>0</v>
      </c>
      <c r="H43" s="94" t="s">
        <v>107</v>
      </c>
      <c r="I43" s="154">
        <f>K43+M43</f>
        <v>1660000</v>
      </c>
      <c r="J43" s="154" t="s">
        <v>108</v>
      </c>
      <c r="K43" s="154">
        <v>0</v>
      </c>
      <c r="L43" s="154" t="s">
        <v>109</v>
      </c>
      <c r="M43" s="155">
        <v>1660000</v>
      </c>
    </row>
    <row r="44" spans="1:13" ht="21.75" customHeight="1" thickBot="1">
      <c r="A44" s="307" t="s">
        <v>44</v>
      </c>
      <c r="B44" s="308"/>
      <c r="C44" s="308"/>
      <c r="D44" s="149">
        <f>D45</f>
        <v>0</v>
      </c>
      <c r="E44" s="149">
        <f>E45</f>
        <v>0</v>
      </c>
      <c r="F44" s="150">
        <f>E44-D44</f>
        <v>0</v>
      </c>
      <c r="G44" s="149">
        <v>0</v>
      </c>
      <c r="H44" s="151"/>
      <c r="I44" s="151"/>
      <c r="J44" s="151"/>
      <c r="K44" s="151"/>
      <c r="L44" s="151"/>
      <c r="M44" s="152">
        <f>M45</f>
        <v>0</v>
      </c>
    </row>
    <row r="45" spans="1:13" ht="21.75" customHeight="1">
      <c r="A45" s="60"/>
      <c r="B45" s="270" t="s">
        <v>44</v>
      </c>
      <c r="C45" s="270"/>
      <c r="D45" s="35">
        <f>SUM(D46:D48)</f>
        <v>0</v>
      </c>
      <c r="E45" s="35">
        <f>SUM(E46:E48)</f>
        <v>0</v>
      </c>
      <c r="F45" s="101">
        <f>E45-D45</f>
        <v>0</v>
      </c>
      <c r="G45" s="35">
        <v>0</v>
      </c>
      <c r="H45" s="37"/>
      <c r="I45" s="37"/>
      <c r="J45" s="37"/>
      <c r="K45" s="37"/>
      <c r="L45" s="37"/>
      <c r="M45" s="97">
        <f>M46</f>
        <v>0</v>
      </c>
    </row>
    <row r="46" spans="1:13" ht="21.75" customHeight="1">
      <c r="A46" s="60"/>
      <c r="B46" s="61"/>
      <c r="C46" s="44" t="s">
        <v>177</v>
      </c>
      <c r="D46" s="38">
        <v>0</v>
      </c>
      <c r="E46" s="38">
        <v>0</v>
      </c>
      <c r="F46" s="98">
        <v>0</v>
      </c>
      <c r="G46" s="38">
        <v>0</v>
      </c>
      <c r="H46" s="292"/>
      <c r="I46" s="291"/>
      <c r="J46" s="291"/>
      <c r="K46" s="40"/>
      <c r="L46" s="40"/>
      <c r="M46" s="41">
        <v>0</v>
      </c>
    </row>
    <row r="47" spans="1:13" ht="21.75" customHeight="1">
      <c r="A47" s="60"/>
      <c r="B47" s="62"/>
      <c r="C47" s="44" t="s">
        <v>176</v>
      </c>
      <c r="D47" s="38">
        <v>0</v>
      </c>
      <c r="E47" s="38">
        <v>0</v>
      </c>
      <c r="F47" s="98">
        <v>0</v>
      </c>
      <c r="G47" s="38">
        <v>0</v>
      </c>
      <c r="H47" s="40"/>
      <c r="I47" s="40"/>
      <c r="J47" s="40"/>
      <c r="K47" s="40"/>
      <c r="L47" s="40"/>
      <c r="M47" s="41">
        <v>0</v>
      </c>
    </row>
    <row r="48" spans="1:13" ht="21.75" customHeight="1">
      <c r="A48" s="59"/>
      <c r="B48" s="48"/>
      <c r="C48" s="44" t="s">
        <v>69</v>
      </c>
      <c r="D48" s="38">
        <v>0</v>
      </c>
      <c r="E48" s="38">
        <v>0</v>
      </c>
      <c r="F48" s="98">
        <f aca="true" t="shared" si="6" ref="F48:F54">E48-D48</f>
        <v>0</v>
      </c>
      <c r="G48" s="38">
        <v>0</v>
      </c>
      <c r="H48" s="40"/>
      <c r="I48" s="40"/>
      <c r="J48" s="40"/>
      <c r="K48" s="40"/>
      <c r="L48" s="40"/>
      <c r="M48" s="41">
        <v>0</v>
      </c>
    </row>
    <row r="49" spans="1:13" ht="21.75" customHeight="1">
      <c r="A49" s="259" t="s">
        <v>45</v>
      </c>
      <c r="B49" s="260"/>
      <c r="C49" s="260"/>
      <c r="D49" s="38">
        <f>D50</f>
        <v>0</v>
      </c>
      <c r="E49" s="38">
        <f>E50</f>
        <v>0</v>
      </c>
      <c r="F49" s="98">
        <f t="shared" si="6"/>
        <v>0</v>
      </c>
      <c r="G49" s="38">
        <v>0</v>
      </c>
      <c r="H49" s="40" t="s">
        <v>141</v>
      </c>
      <c r="I49" s="40"/>
      <c r="J49" s="40"/>
      <c r="K49" s="40"/>
      <c r="L49" s="40"/>
      <c r="M49" s="41">
        <f>M51</f>
        <v>0</v>
      </c>
    </row>
    <row r="50" spans="1:13" ht="21.75" customHeight="1">
      <c r="A50" s="49"/>
      <c r="B50" s="260" t="s">
        <v>45</v>
      </c>
      <c r="C50" s="260"/>
      <c r="D50" s="38">
        <f>D51</f>
        <v>0</v>
      </c>
      <c r="E50" s="38">
        <f>E51</f>
        <v>0</v>
      </c>
      <c r="F50" s="98">
        <f t="shared" si="6"/>
        <v>0</v>
      </c>
      <c r="G50" s="38">
        <v>0</v>
      </c>
      <c r="H50" s="40"/>
      <c r="I50" s="40"/>
      <c r="J50" s="40"/>
      <c r="K50" s="40"/>
      <c r="L50" s="40"/>
      <c r="M50" s="41"/>
    </row>
    <row r="51" spans="1:13" ht="21.75" customHeight="1" thickBot="1">
      <c r="A51" s="50"/>
      <c r="B51" s="51"/>
      <c r="C51" s="51" t="s">
        <v>45</v>
      </c>
      <c r="D51" s="52">
        <v>0</v>
      </c>
      <c r="E51" s="52">
        <v>0</v>
      </c>
      <c r="F51" s="100">
        <f t="shared" si="6"/>
        <v>0</v>
      </c>
      <c r="G51" s="52">
        <v>0</v>
      </c>
      <c r="H51" s="53" t="s">
        <v>141</v>
      </c>
      <c r="I51" s="53"/>
      <c r="J51" s="53"/>
      <c r="K51" s="53"/>
      <c r="L51" s="53"/>
      <c r="M51" s="54">
        <v>0</v>
      </c>
    </row>
    <row r="52" spans="1:13" ht="21.75" customHeight="1">
      <c r="A52" s="296" t="s">
        <v>46</v>
      </c>
      <c r="B52" s="280"/>
      <c r="C52" s="280"/>
      <c r="D52" s="117">
        <f>D53</f>
        <v>547</v>
      </c>
      <c r="E52" s="117">
        <f>E53</f>
        <v>830</v>
      </c>
      <c r="F52" s="118">
        <f t="shared" si="6"/>
        <v>283</v>
      </c>
      <c r="G52" s="117">
        <f>F52/D52*100</f>
        <v>51.736745886654475</v>
      </c>
      <c r="H52" s="119" t="s">
        <v>127</v>
      </c>
      <c r="I52" s="119"/>
      <c r="J52" s="119"/>
      <c r="K52" s="119"/>
      <c r="L52" s="119"/>
      <c r="M52" s="120">
        <f>SUM(M53:M54)</f>
        <v>830241</v>
      </c>
    </row>
    <row r="53" spans="1:13" ht="21.75" customHeight="1">
      <c r="A53" s="49"/>
      <c r="B53" s="260" t="s">
        <v>46</v>
      </c>
      <c r="C53" s="260"/>
      <c r="D53" s="38">
        <f>D54</f>
        <v>547</v>
      </c>
      <c r="E53" s="38">
        <f>E54</f>
        <v>830</v>
      </c>
      <c r="F53" s="98">
        <f t="shared" si="6"/>
        <v>283</v>
      </c>
      <c r="G53" s="38">
        <f>F53/D53*100</f>
        <v>51.736745886654475</v>
      </c>
      <c r="H53" s="40"/>
      <c r="I53" s="40"/>
      <c r="J53" s="40"/>
      <c r="K53" s="40"/>
      <c r="L53" s="40"/>
      <c r="M53" s="41"/>
    </row>
    <row r="54" spans="1:16" ht="21.75" customHeight="1" thickBot="1">
      <c r="A54" s="50"/>
      <c r="B54" s="51"/>
      <c r="C54" s="51" t="s">
        <v>46</v>
      </c>
      <c r="D54" s="52">
        <v>547</v>
      </c>
      <c r="E54" s="52">
        <v>830</v>
      </c>
      <c r="F54" s="100">
        <f t="shared" si="6"/>
        <v>283</v>
      </c>
      <c r="G54" s="52">
        <f>F54/D54*100</f>
        <v>51.736745886654475</v>
      </c>
      <c r="H54" s="53" t="s">
        <v>110</v>
      </c>
      <c r="I54" s="53"/>
      <c r="J54" s="53"/>
      <c r="K54" s="53"/>
      <c r="L54" s="53"/>
      <c r="M54" s="54">
        <v>830241</v>
      </c>
      <c r="P54" s="132" t="s">
        <v>196</v>
      </c>
    </row>
    <row r="55" spans="4:16" ht="24" customHeight="1">
      <c r="D55" s="15"/>
      <c r="E55" s="15"/>
      <c r="F55" s="15"/>
      <c r="G55" s="15"/>
      <c r="O55" s="132">
        <v>0</v>
      </c>
      <c r="P55" s="132" t="s">
        <v>197</v>
      </c>
    </row>
    <row r="56" spans="4:7" ht="24" customHeight="1">
      <c r="D56" s="15"/>
      <c r="E56" s="15"/>
      <c r="F56" s="15"/>
      <c r="G56" s="15"/>
    </row>
    <row r="57" spans="4:7" ht="24" customHeight="1">
      <c r="D57" s="15"/>
      <c r="E57" s="15"/>
      <c r="F57" s="15"/>
      <c r="G57" s="15"/>
    </row>
    <row r="58" spans="4:7" ht="24" customHeight="1">
      <c r="D58" s="15"/>
      <c r="E58" s="15"/>
      <c r="F58" s="15"/>
      <c r="G58" s="15"/>
    </row>
    <row r="59" spans="4:7" ht="21.75" customHeight="1">
      <c r="D59" s="15"/>
      <c r="E59" s="15"/>
      <c r="F59" s="15"/>
      <c r="G59" s="15"/>
    </row>
    <row r="60" spans="4:7" ht="21.75" customHeight="1">
      <c r="D60" s="15"/>
      <c r="E60" s="15"/>
      <c r="F60" s="15"/>
      <c r="G60" s="15"/>
    </row>
    <row r="61" spans="4:7" ht="21.75" customHeight="1">
      <c r="D61" s="15"/>
      <c r="E61" s="15"/>
      <c r="F61" s="15"/>
      <c r="G61" s="15"/>
    </row>
    <row r="62" spans="4:7" ht="21.75" customHeight="1">
      <c r="D62" s="15"/>
      <c r="E62" s="15"/>
      <c r="F62" s="15"/>
      <c r="G62" s="15"/>
    </row>
    <row r="63" spans="4:7" ht="21.75" customHeight="1">
      <c r="D63" s="15"/>
      <c r="E63" s="15"/>
      <c r="F63" s="15"/>
      <c r="G63" s="15"/>
    </row>
    <row r="64" spans="4:7" ht="21.75" customHeight="1">
      <c r="D64" s="15"/>
      <c r="E64" s="15"/>
      <c r="F64" s="15"/>
      <c r="G64" s="15"/>
    </row>
    <row r="65" spans="4:7" ht="21.75" customHeight="1">
      <c r="D65" s="15"/>
      <c r="E65" s="15"/>
      <c r="F65" s="15"/>
      <c r="G65" s="15"/>
    </row>
    <row r="66" spans="4:7" ht="21.75" customHeight="1">
      <c r="D66" s="15"/>
      <c r="E66" s="15"/>
      <c r="F66" s="15"/>
      <c r="G66" s="15"/>
    </row>
    <row r="67" spans="4:7" ht="21.75" customHeight="1">
      <c r="D67" s="15"/>
      <c r="E67" s="15"/>
      <c r="F67" s="15"/>
      <c r="G67" s="15"/>
    </row>
    <row r="68" spans="4:7" ht="21.75" customHeight="1">
      <c r="D68" s="15"/>
      <c r="E68" s="15"/>
      <c r="F68" s="15"/>
      <c r="G68" s="15"/>
    </row>
    <row r="69" spans="4:7" ht="21.75" customHeight="1">
      <c r="D69" s="15"/>
      <c r="E69" s="15"/>
      <c r="F69" s="15"/>
      <c r="G69" s="15"/>
    </row>
    <row r="70" spans="4:7" ht="21.75" customHeight="1">
      <c r="D70" s="15"/>
      <c r="E70" s="15"/>
      <c r="F70" s="15"/>
      <c r="G70" s="15"/>
    </row>
    <row r="71" spans="4:7" ht="21.75" customHeight="1">
      <c r="D71" s="15"/>
      <c r="E71" s="15"/>
      <c r="F71" s="15"/>
      <c r="G71" s="15"/>
    </row>
    <row r="72" spans="4:7" ht="21.75" customHeight="1">
      <c r="D72" s="15"/>
      <c r="E72" s="15"/>
      <c r="F72" s="15"/>
      <c r="G72" s="15"/>
    </row>
    <row r="73" spans="4:7" ht="21.75" customHeight="1">
      <c r="D73" s="15"/>
      <c r="E73" s="15"/>
      <c r="F73" s="15"/>
      <c r="G73" s="15"/>
    </row>
    <row r="74" spans="4:7" ht="21.75" customHeight="1">
      <c r="D74" s="15"/>
      <c r="E74" s="15"/>
      <c r="F74" s="15"/>
      <c r="G74" s="15"/>
    </row>
    <row r="75" spans="4:7" ht="21.75" customHeight="1">
      <c r="D75" s="15"/>
      <c r="E75" s="15"/>
      <c r="F75" s="15"/>
      <c r="G75" s="15"/>
    </row>
    <row r="76" spans="4:7" ht="21.75" customHeight="1">
      <c r="D76" s="15"/>
      <c r="E76" s="15"/>
      <c r="F76" s="15"/>
      <c r="G76" s="15"/>
    </row>
    <row r="77" spans="4:7" ht="21.75" customHeight="1">
      <c r="D77" s="15"/>
      <c r="E77" s="15"/>
      <c r="F77" s="15"/>
      <c r="G77" s="15"/>
    </row>
    <row r="78" spans="4:7" ht="21.75" customHeight="1">
      <c r="D78" s="15"/>
      <c r="E78" s="15"/>
      <c r="F78" s="15"/>
      <c r="G78" s="15"/>
    </row>
    <row r="79" spans="4:7" ht="21.75" customHeight="1">
      <c r="D79" s="15"/>
      <c r="E79" s="15"/>
      <c r="F79" s="15"/>
      <c r="G79" s="15"/>
    </row>
    <row r="80" spans="4:7" ht="21.75" customHeight="1">
      <c r="D80" s="15"/>
      <c r="E80" s="15"/>
      <c r="F80" s="15"/>
      <c r="G80" s="15"/>
    </row>
    <row r="81" spans="4:7" ht="21.75" customHeight="1">
      <c r="D81" s="15"/>
      <c r="E81" s="15"/>
      <c r="F81" s="15"/>
      <c r="G81" s="15"/>
    </row>
    <row r="82" spans="4:7" ht="21.75" customHeight="1">
      <c r="D82" s="15"/>
      <c r="E82" s="15"/>
      <c r="F82" s="15"/>
      <c r="G82" s="15"/>
    </row>
    <row r="83" spans="4:7" ht="21.75" customHeight="1">
      <c r="D83" s="15"/>
      <c r="E83" s="15"/>
      <c r="F83" s="15"/>
      <c r="G83" s="15"/>
    </row>
    <row r="84" spans="4:7" ht="21.75" customHeight="1">
      <c r="D84" s="15"/>
      <c r="E84" s="15"/>
      <c r="F84" s="15"/>
      <c r="G84" s="15"/>
    </row>
    <row r="85" spans="4:7" ht="21.75" customHeight="1">
      <c r="D85" s="15"/>
      <c r="E85" s="15"/>
      <c r="F85" s="15"/>
      <c r="G85" s="15"/>
    </row>
    <row r="86" spans="4:7" ht="21.75" customHeight="1">
      <c r="D86" s="15"/>
      <c r="E86" s="15"/>
      <c r="F86" s="15"/>
      <c r="G86" s="15"/>
    </row>
  </sheetData>
  <sheetProtection/>
  <mergeCells count="59">
    <mergeCell ref="H46:J46"/>
    <mergeCell ref="H6:I6"/>
    <mergeCell ref="H18:I18"/>
    <mergeCell ref="J8:K8"/>
    <mergeCell ref="J9:K9"/>
    <mergeCell ref="J24:K24"/>
    <mergeCell ref="H9:I9"/>
    <mergeCell ref="H10:I10"/>
    <mergeCell ref="H31:I31"/>
    <mergeCell ref="I30:J30"/>
    <mergeCell ref="B32:C32"/>
    <mergeCell ref="A49:C49"/>
    <mergeCell ref="B50:C50"/>
    <mergeCell ref="H8:I8"/>
    <mergeCell ref="A26:C26"/>
    <mergeCell ref="B27:C27"/>
    <mergeCell ref="B23:C23"/>
    <mergeCell ref="A44:C44"/>
    <mergeCell ref="H15:I15"/>
    <mergeCell ref="H17:I17"/>
    <mergeCell ref="A31:C31"/>
    <mergeCell ref="H12:I12"/>
    <mergeCell ref="L5:M5"/>
    <mergeCell ref="B14:C14"/>
    <mergeCell ref="B16:C16"/>
    <mergeCell ref="H13:I13"/>
    <mergeCell ref="H7:I7"/>
    <mergeCell ref="J15:M15"/>
    <mergeCell ref="H16:I16"/>
    <mergeCell ref="J16:M16"/>
    <mergeCell ref="A1:M1"/>
    <mergeCell ref="B7:C7"/>
    <mergeCell ref="A6:C6"/>
    <mergeCell ref="A5:C5"/>
    <mergeCell ref="A22:C22"/>
    <mergeCell ref="A3:A4"/>
    <mergeCell ref="B3:B4"/>
    <mergeCell ref="C3:C4"/>
    <mergeCell ref="F3:G3"/>
    <mergeCell ref="D3:D4"/>
    <mergeCell ref="A52:C52"/>
    <mergeCell ref="B53:C53"/>
    <mergeCell ref="B45:C45"/>
    <mergeCell ref="L14:M14"/>
    <mergeCell ref="H24:I24"/>
    <mergeCell ref="L24:M24"/>
    <mergeCell ref="H22:I22"/>
    <mergeCell ref="L22:M22"/>
    <mergeCell ref="H20:I20"/>
    <mergeCell ref="H23:I23"/>
    <mergeCell ref="E3:E4"/>
    <mergeCell ref="I29:J29"/>
    <mergeCell ref="H11:I11"/>
    <mergeCell ref="H19:I19"/>
    <mergeCell ref="H21:I21"/>
    <mergeCell ref="H26:I26"/>
    <mergeCell ref="I28:J28"/>
    <mergeCell ref="H27:I27"/>
    <mergeCell ref="H3:M4"/>
  </mergeCells>
  <printOptions horizontalCentered="1"/>
  <pageMargins left="0.21" right="0.5511811023622047" top="0.54" bottom="0.73" header="0.5118110236220472" footer="0.5118110236220472"/>
  <pageSetup horizontalDpi="600" verticalDpi="600" orientation="landscape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23"/>
  <sheetViews>
    <sheetView zoomScale="50" zoomScaleNormal="50" zoomScalePageLayoutView="0" workbookViewId="0" topLeftCell="A1">
      <selection activeCell="B6" sqref="B6:C6"/>
    </sheetView>
  </sheetViews>
  <sheetFormatPr defaultColWidth="8.88671875" defaultRowHeight="30" customHeight="1"/>
  <cols>
    <col min="1" max="1" width="6.88671875" style="27" customWidth="1"/>
    <col min="2" max="2" width="82.3359375" style="27" customWidth="1"/>
    <col min="3" max="3" width="19.3359375" style="28" customWidth="1"/>
    <col min="4" max="16384" width="8.88671875" style="27" customWidth="1"/>
  </cols>
  <sheetData>
    <row r="3" spans="1:2" ht="30" customHeight="1">
      <c r="A3" s="166" t="s">
        <v>112</v>
      </c>
      <c r="B3" s="166"/>
    </row>
    <row r="4" ht="30" customHeight="1">
      <c r="A4" s="26"/>
    </row>
    <row r="6" spans="2:3" s="29" customFormat="1" ht="30" customHeight="1">
      <c r="B6" s="167" t="s">
        <v>221</v>
      </c>
      <c r="C6" s="168"/>
    </row>
    <row r="7" s="29" customFormat="1" ht="30" customHeight="1">
      <c r="C7" s="30"/>
    </row>
    <row r="8" s="29" customFormat="1" ht="30" customHeight="1">
      <c r="C8" s="30"/>
    </row>
    <row r="9" s="29" customFormat="1" ht="30" customHeight="1">
      <c r="C9" s="30"/>
    </row>
    <row r="10" spans="2:3" s="29" customFormat="1" ht="30" customHeight="1">
      <c r="B10" s="29" t="s">
        <v>209</v>
      </c>
      <c r="C10" s="30"/>
    </row>
    <row r="11" s="29" customFormat="1" ht="30" customHeight="1">
      <c r="C11" s="30"/>
    </row>
    <row r="16" spans="1:2" ht="30" customHeight="1">
      <c r="A16" s="166" t="s">
        <v>112</v>
      </c>
      <c r="B16" s="166"/>
    </row>
    <row r="17" ht="30" customHeight="1">
      <c r="A17" s="26"/>
    </row>
    <row r="19" spans="2:3" s="29" customFormat="1" ht="30" customHeight="1">
      <c r="B19" s="167" t="s">
        <v>220</v>
      </c>
      <c r="C19" s="168"/>
    </row>
    <row r="20" s="29" customFormat="1" ht="30" customHeight="1">
      <c r="C20" s="30"/>
    </row>
    <row r="21" s="29" customFormat="1" ht="30" customHeight="1">
      <c r="C21" s="30"/>
    </row>
    <row r="22" s="29" customFormat="1" ht="30" customHeight="1">
      <c r="C22" s="30"/>
    </row>
    <row r="23" spans="2:3" s="29" customFormat="1" ht="30" customHeight="1">
      <c r="B23" s="29" t="s">
        <v>210</v>
      </c>
      <c r="C23" s="30"/>
    </row>
  </sheetData>
  <sheetProtection/>
  <mergeCells count="4">
    <mergeCell ref="A3:B3"/>
    <mergeCell ref="B6:C6"/>
    <mergeCell ref="A16:B16"/>
    <mergeCell ref="B19:C1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 topLeftCell="A1">
      <selection activeCell="C25" sqref="C25"/>
    </sheetView>
  </sheetViews>
  <sheetFormatPr defaultColWidth="8.88671875" defaultRowHeight="13.5"/>
  <cols>
    <col min="1" max="1" width="3.10546875" style="2" customWidth="1"/>
    <col min="2" max="2" width="3.3359375" style="2" customWidth="1"/>
    <col min="3" max="3" width="23.77734375" style="2" customWidth="1"/>
    <col min="4" max="4" width="11.4453125" style="2" customWidth="1"/>
    <col min="5" max="5" width="12.21484375" style="2" customWidth="1"/>
    <col min="6" max="6" width="9.77734375" style="2" customWidth="1"/>
    <col min="7" max="7" width="12.6640625" style="2" bestFit="1" customWidth="1"/>
    <col min="8" max="8" width="8.99609375" style="2" customWidth="1"/>
    <col min="9" max="9" width="7.5546875" style="2" customWidth="1"/>
    <col min="10" max="10" width="11.21484375" style="2" customWidth="1"/>
    <col min="11" max="11" width="9.10546875" style="2" customWidth="1"/>
    <col min="12" max="13" width="9.88671875" style="2" bestFit="1" customWidth="1"/>
    <col min="14" max="16384" width="8.88671875" style="2" customWidth="1"/>
  </cols>
  <sheetData>
    <row r="1" s="1" customFormat="1" ht="13.5">
      <c r="A1" s="1" t="s">
        <v>18</v>
      </c>
    </row>
    <row r="2" spans="1:11" ht="23.25" customHeight="1">
      <c r="A2" s="169" t="s">
        <v>211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1.75" customHeight="1" thickBot="1">
      <c r="A3" s="170" t="s">
        <v>19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9.5" customHeight="1">
      <c r="A4" s="171" t="s">
        <v>70</v>
      </c>
      <c r="B4" s="174" t="s">
        <v>71</v>
      </c>
      <c r="C4" s="174" t="s">
        <v>72</v>
      </c>
      <c r="D4" s="177" t="s">
        <v>212</v>
      </c>
      <c r="E4" s="178"/>
      <c r="F4" s="178"/>
      <c r="G4" s="178"/>
      <c r="H4" s="178"/>
      <c r="I4" s="178"/>
      <c r="J4" s="178"/>
      <c r="K4" s="179"/>
    </row>
    <row r="5" spans="1:11" ht="19.5" customHeight="1">
      <c r="A5" s="172"/>
      <c r="B5" s="175"/>
      <c r="C5" s="175"/>
      <c r="D5" s="180" t="s">
        <v>73</v>
      </c>
      <c r="E5" s="182" t="s">
        <v>181</v>
      </c>
      <c r="F5" s="180" t="s">
        <v>74</v>
      </c>
      <c r="G5" s="184" t="s">
        <v>75</v>
      </c>
      <c r="H5" s="185"/>
      <c r="I5" s="185"/>
      <c r="J5" s="185"/>
      <c r="K5" s="186"/>
    </row>
    <row r="6" spans="1:11" ht="28.5" customHeight="1" thickBot="1">
      <c r="A6" s="173"/>
      <c r="B6" s="176"/>
      <c r="C6" s="176"/>
      <c r="D6" s="181"/>
      <c r="E6" s="183"/>
      <c r="F6" s="181"/>
      <c r="G6" s="129" t="s">
        <v>192</v>
      </c>
      <c r="H6" s="33" t="s">
        <v>76</v>
      </c>
      <c r="I6" s="33" t="s">
        <v>165</v>
      </c>
      <c r="J6" s="33" t="s">
        <v>77</v>
      </c>
      <c r="K6" s="63" t="s">
        <v>78</v>
      </c>
    </row>
    <row r="7" spans="1:11" ht="22.5" customHeight="1" thickTop="1">
      <c r="A7" s="187" t="s">
        <v>79</v>
      </c>
      <c r="B7" s="188"/>
      <c r="C7" s="189"/>
      <c r="D7" s="64">
        <f>D8</f>
        <v>4530101</v>
      </c>
      <c r="E7" s="64">
        <f aca="true" t="shared" si="0" ref="E7:K7">E8</f>
        <v>2944243</v>
      </c>
      <c r="F7" s="64">
        <f t="shared" si="0"/>
        <v>48740</v>
      </c>
      <c r="G7" s="64">
        <f t="shared" si="0"/>
        <v>1115239</v>
      </c>
      <c r="H7" s="64">
        <f t="shared" si="0"/>
        <v>40467</v>
      </c>
      <c r="I7" s="64">
        <f t="shared" si="0"/>
        <v>0</v>
      </c>
      <c r="J7" s="64">
        <f t="shared" si="0"/>
        <v>198030</v>
      </c>
      <c r="K7" s="115">
        <f t="shared" si="0"/>
        <v>183382</v>
      </c>
    </row>
    <row r="8" spans="1:12" ht="22.5" customHeight="1">
      <c r="A8" s="65"/>
      <c r="B8" s="190" t="s">
        <v>80</v>
      </c>
      <c r="C8" s="191"/>
      <c r="D8" s="66">
        <f>SUM(D9:D20)</f>
        <v>4530101</v>
      </c>
      <c r="E8" s="66">
        <f aca="true" t="shared" si="1" ref="E8:K8">SUM(E9:E20)</f>
        <v>2944243</v>
      </c>
      <c r="F8" s="66">
        <f t="shared" si="1"/>
        <v>48740</v>
      </c>
      <c r="G8" s="66">
        <f t="shared" si="1"/>
        <v>1115239</v>
      </c>
      <c r="H8" s="66">
        <f t="shared" si="1"/>
        <v>40467</v>
      </c>
      <c r="I8" s="66">
        <f t="shared" si="1"/>
        <v>0</v>
      </c>
      <c r="J8" s="66">
        <f t="shared" si="1"/>
        <v>198030</v>
      </c>
      <c r="K8" s="69">
        <f t="shared" si="1"/>
        <v>183382</v>
      </c>
      <c r="L8" s="19"/>
    </row>
    <row r="9" spans="1:12" ht="22.5" customHeight="1">
      <c r="A9" s="65"/>
      <c r="B9" s="67"/>
      <c r="C9" s="68" t="s">
        <v>81</v>
      </c>
      <c r="D9" s="66">
        <f>SUM(E9:K9)</f>
        <v>79219</v>
      </c>
      <c r="E9" s="66">
        <v>0</v>
      </c>
      <c r="F9" s="66">
        <v>0</v>
      </c>
      <c r="G9" s="66">
        <v>0</v>
      </c>
      <c r="H9" s="66">
        <v>12</v>
      </c>
      <c r="I9" s="66">
        <v>0</v>
      </c>
      <c r="J9" s="66">
        <v>547</v>
      </c>
      <c r="K9" s="69">
        <f>127400-48740</f>
        <v>78660</v>
      </c>
      <c r="L9" s="107"/>
    </row>
    <row r="10" spans="1:11" ht="22.5" customHeight="1">
      <c r="A10" s="65"/>
      <c r="B10" s="67"/>
      <c r="C10" s="68" t="s">
        <v>82</v>
      </c>
      <c r="D10" s="66">
        <f>SUM(E10:K10)</f>
        <v>145953</v>
      </c>
      <c r="E10" s="66">
        <v>144614</v>
      </c>
      <c r="F10" s="66">
        <v>60</v>
      </c>
      <c r="G10" s="66">
        <v>0</v>
      </c>
      <c r="H10" s="66">
        <v>47</v>
      </c>
      <c r="I10" s="66">
        <v>0</v>
      </c>
      <c r="J10" s="66">
        <v>1232</v>
      </c>
      <c r="K10" s="69">
        <v>0</v>
      </c>
    </row>
    <row r="11" spans="1:13" ht="22.5" customHeight="1">
      <c r="A11" s="65"/>
      <c r="B11" s="67"/>
      <c r="C11" s="113" t="s">
        <v>161</v>
      </c>
      <c r="D11" s="66">
        <f aca="true" t="shared" si="2" ref="D11:D20">SUM(E11:K11)</f>
        <v>1499691</v>
      </c>
      <c r="E11" s="66">
        <v>1161832</v>
      </c>
      <c r="F11" s="66">
        <v>20000</v>
      </c>
      <c r="G11" s="66">
        <v>227621</v>
      </c>
      <c r="H11" s="66">
        <v>8065</v>
      </c>
      <c r="I11" s="66">
        <v>0</v>
      </c>
      <c r="J11" s="66">
        <v>56361</v>
      </c>
      <c r="K11" s="69">
        <v>25812</v>
      </c>
      <c r="M11" s="133"/>
    </row>
    <row r="12" spans="1:11" ht="22.5" customHeight="1">
      <c r="A12" s="65"/>
      <c r="B12" s="67"/>
      <c r="C12" s="68" t="s">
        <v>168</v>
      </c>
      <c r="D12" s="66">
        <f t="shared" si="2"/>
        <v>99811</v>
      </c>
      <c r="E12" s="66">
        <v>82122</v>
      </c>
      <c r="F12" s="66">
        <v>120</v>
      </c>
      <c r="G12" s="66">
        <v>0</v>
      </c>
      <c r="H12" s="66">
        <v>10</v>
      </c>
      <c r="I12" s="66">
        <v>0</v>
      </c>
      <c r="J12" s="66">
        <v>17559</v>
      </c>
      <c r="K12" s="69">
        <v>0</v>
      </c>
    </row>
    <row r="13" spans="1:11" ht="22.5" customHeight="1">
      <c r="A13" s="65"/>
      <c r="B13" s="67"/>
      <c r="C13" s="68" t="s">
        <v>83</v>
      </c>
      <c r="D13" s="66">
        <f t="shared" si="2"/>
        <v>1225568</v>
      </c>
      <c r="E13" s="66">
        <v>791546</v>
      </c>
      <c r="F13" s="66">
        <v>20000</v>
      </c>
      <c r="G13" s="66">
        <v>259527</v>
      </c>
      <c r="H13" s="66">
        <v>7760</v>
      </c>
      <c r="I13" s="66">
        <v>0</v>
      </c>
      <c r="J13" s="66">
        <v>71685</v>
      </c>
      <c r="K13" s="69">
        <v>75050</v>
      </c>
    </row>
    <row r="14" spans="1:11" ht="22.5" customHeight="1">
      <c r="A14" s="65"/>
      <c r="B14" s="67"/>
      <c r="C14" s="68" t="s">
        <v>154</v>
      </c>
      <c r="D14" s="66">
        <f t="shared" si="2"/>
        <v>148828</v>
      </c>
      <c r="E14" s="66">
        <v>73375</v>
      </c>
      <c r="F14" s="66">
        <v>0</v>
      </c>
      <c r="G14" s="66">
        <v>44520</v>
      </c>
      <c r="H14" s="66">
        <v>24208</v>
      </c>
      <c r="I14" s="66">
        <v>0</v>
      </c>
      <c r="J14" s="66">
        <v>6725</v>
      </c>
      <c r="K14" s="69">
        <v>0</v>
      </c>
    </row>
    <row r="15" spans="1:11" ht="22.5" customHeight="1">
      <c r="A15" s="65"/>
      <c r="B15" s="67"/>
      <c r="C15" s="68" t="s">
        <v>184</v>
      </c>
      <c r="D15" s="66">
        <f t="shared" si="2"/>
        <v>357008</v>
      </c>
      <c r="E15" s="66">
        <v>54529</v>
      </c>
      <c r="F15" s="66">
        <v>120</v>
      </c>
      <c r="G15" s="66">
        <f>292477+10</f>
        <v>292487</v>
      </c>
      <c r="H15" s="66">
        <v>20</v>
      </c>
      <c r="I15" s="66">
        <v>0</v>
      </c>
      <c r="J15" s="66">
        <v>9852</v>
      </c>
      <c r="K15" s="69">
        <v>0</v>
      </c>
    </row>
    <row r="16" spans="1:11" ht="22.5" customHeight="1">
      <c r="A16" s="65"/>
      <c r="B16" s="67"/>
      <c r="C16" s="68" t="s">
        <v>167</v>
      </c>
      <c r="D16" s="66">
        <f t="shared" si="2"/>
        <v>129248</v>
      </c>
      <c r="E16" s="66">
        <v>125050</v>
      </c>
      <c r="F16" s="66">
        <v>620</v>
      </c>
      <c r="G16" s="66">
        <v>0</v>
      </c>
      <c r="H16" s="66">
        <v>5</v>
      </c>
      <c r="I16" s="66">
        <v>0</v>
      </c>
      <c r="J16" s="66">
        <v>73</v>
      </c>
      <c r="K16" s="69">
        <v>3500</v>
      </c>
    </row>
    <row r="17" spans="1:11" ht="22.5" customHeight="1">
      <c r="A17" s="65"/>
      <c r="B17" s="67"/>
      <c r="C17" s="68" t="s">
        <v>84</v>
      </c>
      <c r="D17" s="66">
        <f t="shared" si="2"/>
        <v>442580</v>
      </c>
      <c r="E17" s="66">
        <v>345056</v>
      </c>
      <c r="F17" s="66">
        <v>1660</v>
      </c>
      <c r="G17" s="66">
        <v>79360</v>
      </c>
      <c r="H17" s="66">
        <v>260</v>
      </c>
      <c r="I17" s="66">
        <v>0</v>
      </c>
      <c r="J17" s="66">
        <v>16244</v>
      </c>
      <c r="K17" s="69">
        <v>0</v>
      </c>
    </row>
    <row r="18" spans="1:11" ht="22.5" customHeight="1">
      <c r="A18" s="65"/>
      <c r="B18" s="67"/>
      <c r="C18" s="68" t="s">
        <v>187</v>
      </c>
      <c r="D18" s="66">
        <f t="shared" si="2"/>
        <v>308205</v>
      </c>
      <c r="E18" s="66">
        <v>87951</v>
      </c>
      <c r="F18" s="66">
        <v>6000</v>
      </c>
      <c r="G18" s="66">
        <v>197324</v>
      </c>
      <c r="H18" s="66">
        <v>70</v>
      </c>
      <c r="I18" s="66">
        <v>0</v>
      </c>
      <c r="J18" s="66">
        <v>16500</v>
      </c>
      <c r="K18" s="69">
        <v>360</v>
      </c>
    </row>
    <row r="19" spans="1:11" ht="22.5" customHeight="1">
      <c r="A19" s="65"/>
      <c r="B19" s="67"/>
      <c r="C19" s="68" t="s">
        <v>85</v>
      </c>
      <c r="D19" s="66">
        <f t="shared" si="2"/>
        <v>47188</v>
      </c>
      <c r="E19" s="66">
        <v>39084</v>
      </c>
      <c r="F19" s="66">
        <v>60</v>
      </c>
      <c r="G19" s="66">
        <v>7200</v>
      </c>
      <c r="H19" s="66">
        <v>5</v>
      </c>
      <c r="I19" s="66">
        <v>0</v>
      </c>
      <c r="J19" s="66">
        <v>839</v>
      </c>
      <c r="K19" s="69">
        <v>0</v>
      </c>
    </row>
    <row r="20" spans="1:11" ht="22.5" customHeight="1" thickBot="1">
      <c r="A20" s="70"/>
      <c r="B20" s="71"/>
      <c r="C20" s="72" t="s">
        <v>86</v>
      </c>
      <c r="D20" s="73">
        <f t="shared" si="2"/>
        <v>46802</v>
      </c>
      <c r="E20" s="73">
        <v>39084</v>
      </c>
      <c r="F20" s="73">
        <v>100</v>
      </c>
      <c r="G20" s="73">
        <v>7200</v>
      </c>
      <c r="H20" s="73">
        <v>5</v>
      </c>
      <c r="I20" s="73">
        <v>0</v>
      </c>
      <c r="J20" s="73">
        <v>413</v>
      </c>
      <c r="K20" s="121">
        <v>0</v>
      </c>
    </row>
  </sheetData>
  <sheetProtection/>
  <mergeCells count="12">
    <mergeCell ref="A7:C7"/>
    <mergeCell ref="B8:C8"/>
    <mergeCell ref="A2:K2"/>
    <mergeCell ref="A3:K3"/>
    <mergeCell ref="A4:A6"/>
    <mergeCell ref="B4:B6"/>
    <mergeCell ref="C4:C6"/>
    <mergeCell ref="D4:K4"/>
    <mergeCell ref="D5:D6"/>
    <mergeCell ref="E5:E6"/>
    <mergeCell ref="F5:F6"/>
    <mergeCell ref="G5:K5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12" sqref="D12"/>
    </sheetView>
  </sheetViews>
  <sheetFormatPr defaultColWidth="8.88671875" defaultRowHeight="13.5"/>
  <cols>
    <col min="1" max="1" width="3.10546875" style="2" customWidth="1"/>
    <col min="2" max="2" width="3.3359375" style="2" customWidth="1"/>
    <col min="3" max="3" width="23.5546875" style="2" customWidth="1"/>
    <col min="4" max="4" width="12.3359375" style="2" customWidth="1"/>
    <col min="5" max="5" width="12.21484375" style="2" customWidth="1"/>
    <col min="6" max="6" width="9.77734375" style="2" customWidth="1"/>
    <col min="7" max="7" width="12.21484375" style="2" customWidth="1"/>
    <col min="8" max="8" width="9.88671875" style="2" customWidth="1"/>
    <col min="9" max="9" width="8.3359375" style="2" customWidth="1"/>
    <col min="10" max="10" width="11.21484375" style="2" customWidth="1"/>
    <col min="11" max="11" width="10.4453125" style="2" customWidth="1"/>
    <col min="12" max="13" width="9.88671875" style="2" bestFit="1" customWidth="1"/>
    <col min="14" max="16384" width="8.88671875" style="2" customWidth="1"/>
  </cols>
  <sheetData>
    <row r="1" s="1" customFormat="1" ht="13.5">
      <c r="A1" s="1" t="s">
        <v>18</v>
      </c>
    </row>
    <row r="2" spans="1:11" ht="23.25" customHeight="1">
      <c r="A2" s="169" t="s">
        <v>211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1.75" customHeight="1" thickBot="1">
      <c r="A3" s="192" t="s">
        <v>200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9.5" customHeight="1">
      <c r="A4" s="171" t="s">
        <v>0</v>
      </c>
      <c r="B4" s="174" t="s">
        <v>1</v>
      </c>
      <c r="C4" s="174" t="s">
        <v>2</v>
      </c>
      <c r="D4" s="177" t="s">
        <v>212</v>
      </c>
      <c r="E4" s="178"/>
      <c r="F4" s="178"/>
      <c r="G4" s="178"/>
      <c r="H4" s="178"/>
      <c r="I4" s="178"/>
      <c r="J4" s="178"/>
      <c r="K4" s="179"/>
    </row>
    <row r="5" spans="1:11" ht="19.5" customHeight="1">
      <c r="A5" s="172"/>
      <c r="B5" s="175"/>
      <c r="C5" s="175"/>
      <c r="D5" s="180" t="s">
        <v>3</v>
      </c>
      <c r="E5" s="182" t="s">
        <v>181</v>
      </c>
      <c r="F5" s="180" t="s">
        <v>74</v>
      </c>
      <c r="G5" s="184" t="s">
        <v>75</v>
      </c>
      <c r="H5" s="185"/>
      <c r="I5" s="185"/>
      <c r="J5" s="185"/>
      <c r="K5" s="186"/>
    </row>
    <row r="6" spans="1:11" ht="28.5" customHeight="1" thickBot="1">
      <c r="A6" s="173"/>
      <c r="B6" s="176"/>
      <c r="C6" s="176"/>
      <c r="D6" s="181"/>
      <c r="E6" s="183"/>
      <c r="F6" s="181"/>
      <c r="G6" s="129" t="s">
        <v>192</v>
      </c>
      <c r="H6" s="33" t="s">
        <v>76</v>
      </c>
      <c r="I6" s="33" t="s">
        <v>165</v>
      </c>
      <c r="J6" s="33" t="s">
        <v>77</v>
      </c>
      <c r="K6" s="63" t="s">
        <v>78</v>
      </c>
    </row>
    <row r="7" spans="1:11" ht="22.5" customHeight="1" thickTop="1">
      <c r="A7" s="187" t="s">
        <v>16</v>
      </c>
      <c r="B7" s="188"/>
      <c r="C7" s="189"/>
      <c r="D7" s="134">
        <f>D8</f>
        <v>4530100869</v>
      </c>
      <c r="E7" s="134">
        <f aca="true" t="shared" si="0" ref="E7:K7">E8</f>
        <v>2944242950</v>
      </c>
      <c r="F7" s="134">
        <f t="shared" si="0"/>
        <v>48740000</v>
      </c>
      <c r="G7" s="134">
        <f t="shared" si="0"/>
        <v>1115237960</v>
      </c>
      <c r="H7" s="134">
        <f t="shared" si="0"/>
        <v>40466911</v>
      </c>
      <c r="I7" s="134">
        <f t="shared" si="0"/>
        <v>0</v>
      </c>
      <c r="J7" s="134">
        <f t="shared" si="0"/>
        <v>198031048</v>
      </c>
      <c r="K7" s="135">
        <f t="shared" si="0"/>
        <v>183382000</v>
      </c>
    </row>
    <row r="8" spans="1:12" ht="22.5" customHeight="1">
      <c r="A8" s="65"/>
      <c r="B8" s="190" t="s">
        <v>10</v>
      </c>
      <c r="C8" s="191"/>
      <c r="D8" s="136">
        <f>SUM(D9:D20)</f>
        <v>4530100869</v>
      </c>
      <c r="E8" s="136">
        <f aca="true" t="shared" si="1" ref="E8:K8">SUM(E9:E20)</f>
        <v>2944242950</v>
      </c>
      <c r="F8" s="136">
        <f t="shared" si="1"/>
        <v>48740000</v>
      </c>
      <c r="G8" s="136">
        <f t="shared" si="1"/>
        <v>1115237960</v>
      </c>
      <c r="H8" s="136">
        <f t="shared" si="1"/>
        <v>40466911</v>
      </c>
      <c r="I8" s="136">
        <f t="shared" si="1"/>
        <v>0</v>
      </c>
      <c r="J8" s="136">
        <f t="shared" si="1"/>
        <v>198031048</v>
      </c>
      <c r="K8" s="137">
        <f t="shared" si="1"/>
        <v>183382000</v>
      </c>
      <c r="L8" s="19"/>
    </row>
    <row r="9" spans="1:12" ht="22.5" customHeight="1">
      <c r="A9" s="65"/>
      <c r="B9" s="67"/>
      <c r="C9" s="68" t="s">
        <v>11</v>
      </c>
      <c r="D9" s="136">
        <f>SUM(E9:K9)</f>
        <v>79219581</v>
      </c>
      <c r="E9" s="136">
        <v>0</v>
      </c>
      <c r="F9" s="136">
        <v>0</v>
      </c>
      <c r="G9" s="136">
        <v>0</v>
      </c>
      <c r="H9" s="136">
        <v>12000</v>
      </c>
      <c r="I9" s="136">
        <v>0</v>
      </c>
      <c r="J9" s="136">
        <v>547581</v>
      </c>
      <c r="K9" s="137">
        <f>127400000-48740000</f>
        <v>78660000</v>
      </c>
      <c r="L9" s="107"/>
    </row>
    <row r="10" spans="1:11" ht="22.5" customHeight="1">
      <c r="A10" s="65"/>
      <c r="B10" s="67"/>
      <c r="C10" s="68" t="s">
        <v>17</v>
      </c>
      <c r="D10" s="136">
        <f>SUM(E10:K10)</f>
        <v>145953208</v>
      </c>
      <c r="E10" s="136">
        <v>144614000</v>
      </c>
      <c r="F10" s="136">
        <v>60000</v>
      </c>
      <c r="G10" s="136">
        <v>0</v>
      </c>
      <c r="H10" s="136">
        <v>47000</v>
      </c>
      <c r="I10" s="136">
        <v>0</v>
      </c>
      <c r="J10" s="136">
        <v>1232208</v>
      </c>
      <c r="K10" s="137">
        <v>0</v>
      </c>
    </row>
    <row r="11" spans="1:13" ht="22.5" customHeight="1">
      <c r="A11" s="65"/>
      <c r="B11" s="67"/>
      <c r="C11" s="113" t="s">
        <v>161</v>
      </c>
      <c r="D11" s="136">
        <f aca="true" t="shared" si="2" ref="D11:D20">SUM(E11:K11)</f>
        <v>1499690601</v>
      </c>
      <c r="E11" s="136">
        <v>1161832000</v>
      </c>
      <c r="F11" s="136">
        <v>20000000</v>
      </c>
      <c r="G11" s="136">
        <v>227620500</v>
      </c>
      <c r="H11" s="136">
        <v>8064911</v>
      </c>
      <c r="I11" s="136">
        <v>0</v>
      </c>
      <c r="J11" s="136">
        <v>56361190</v>
      </c>
      <c r="K11" s="137">
        <v>25812000</v>
      </c>
      <c r="M11" s="133"/>
    </row>
    <row r="12" spans="1:11" ht="22.5" customHeight="1">
      <c r="A12" s="65"/>
      <c r="B12" s="67"/>
      <c r="C12" s="68" t="s">
        <v>168</v>
      </c>
      <c r="D12" s="136">
        <f t="shared" si="2"/>
        <v>99811286</v>
      </c>
      <c r="E12" s="136">
        <v>82122000</v>
      </c>
      <c r="F12" s="136">
        <v>120000</v>
      </c>
      <c r="G12" s="136">
        <v>0</v>
      </c>
      <c r="H12" s="136">
        <v>10000</v>
      </c>
      <c r="I12" s="136">
        <v>0</v>
      </c>
      <c r="J12" s="136">
        <v>17559286</v>
      </c>
      <c r="K12" s="137">
        <v>0</v>
      </c>
    </row>
    <row r="13" spans="1:11" ht="22.5" customHeight="1">
      <c r="A13" s="65"/>
      <c r="B13" s="67"/>
      <c r="C13" s="68" t="s">
        <v>12</v>
      </c>
      <c r="D13" s="136">
        <f t="shared" si="2"/>
        <v>1225567828</v>
      </c>
      <c r="E13" s="136">
        <v>791546000</v>
      </c>
      <c r="F13" s="136">
        <v>20000000</v>
      </c>
      <c r="G13" s="136">
        <v>259526600</v>
      </c>
      <c r="H13" s="136">
        <v>7760000</v>
      </c>
      <c r="I13" s="136">
        <v>0</v>
      </c>
      <c r="J13" s="136">
        <v>71685228</v>
      </c>
      <c r="K13" s="137">
        <v>75050000</v>
      </c>
    </row>
    <row r="14" spans="1:11" ht="22.5" customHeight="1">
      <c r="A14" s="65"/>
      <c r="B14" s="67"/>
      <c r="C14" s="68" t="s">
        <v>154</v>
      </c>
      <c r="D14" s="136">
        <f t="shared" si="2"/>
        <v>148828374</v>
      </c>
      <c r="E14" s="136">
        <v>73375360</v>
      </c>
      <c r="F14" s="136">
        <v>0</v>
      </c>
      <c r="G14" s="136">
        <v>44520000</v>
      </c>
      <c r="H14" s="136">
        <v>24208000</v>
      </c>
      <c r="I14" s="136">
        <v>0</v>
      </c>
      <c r="J14" s="136">
        <v>6725014</v>
      </c>
      <c r="K14" s="137">
        <v>0</v>
      </c>
    </row>
    <row r="15" spans="1:11" ht="22.5" customHeight="1">
      <c r="A15" s="65"/>
      <c r="B15" s="67"/>
      <c r="C15" s="68" t="s">
        <v>183</v>
      </c>
      <c r="D15" s="136">
        <f t="shared" si="2"/>
        <v>357008007</v>
      </c>
      <c r="E15" s="136">
        <v>54529000</v>
      </c>
      <c r="F15" s="136">
        <v>120000</v>
      </c>
      <c r="G15" s="136">
        <f>292477000+10000</f>
        <v>292487000</v>
      </c>
      <c r="H15" s="136">
        <v>20000</v>
      </c>
      <c r="I15" s="136">
        <v>0</v>
      </c>
      <c r="J15" s="136">
        <v>9852007</v>
      </c>
      <c r="K15" s="137">
        <v>0</v>
      </c>
    </row>
    <row r="16" spans="1:11" ht="22.5" customHeight="1">
      <c r="A16" s="65"/>
      <c r="B16" s="67"/>
      <c r="C16" s="68" t="s">
        <v>167</v>
      </c>
      <c r="D16" s="136">
        <f t="shared" si="2"/>
        <v>129247871</v>
      </c>
      <c r="E16" s="136">
        <v>125050000</v>
      </c>
      <c r="F16" s="136">
        <v>620000</v>
      </c>
      <c r="G16" s="136">
        <v>0</v>
      </c>
      <c r="H16" s="136">
        <v>5000</v>
      </c>
      <c r="I16" s="136">
        <v>0</v>
      </c>
      <c r="J16" s="136">
        <v>72871</v>
      </c>
      <c r="K16" s="137">
        <v>3500000</v>
      </c>
    </row>
    <row r="17" spans="1:11" ht="22.5" customHeight="1">
      <c r="A17" s="65"/>
      <c r="B17" s="67"/>
      <c r="C17" s="68" t="s">
        <v>13</v>
      </c>
      <c r="D17" s="136">
        <f t="shared" si="2"/>
        <v>442579608</v>
      </c>
      <c r="E17" s="136">
        <v>345055590</v>
      </c>
      <c r="F17" s="136">
        <v>1660000</v>
      </c>
      <c r="G17" s="136">
        <v>79360000</v>
      </c>
      <c r="H17" s="136">
        <v>260000</v>
      </c>
      <c r="I17" s="136">
        <v>0</v>
      </c>
      <c r="J17" s="136">
        <v>16244018</v>
      </c>
      <c r="K17" s="137">
        <v>0</v>
      </c>
    </row>
    <row r="18" spans="1:11" ht="22.5" customHeight="1">
      <c r="A18" s="65"/>
      <c r="B18" s="67"/>
      <c r="C18" s="68" t="s">
        <v>187</v>
      </c>
      <c r="D18" s="136">
        <f t="shared" si="2"/>
        <v>308204860</v>
      </c>
      <c r="E18" s="136">
        <v>87951000</v>
      </c>
      <c r="F18" s="136">
        <v>6000000</v>
      </c>
      <c r="G18" s="136">
        <v>197323860</v>
      </c>
      <c r="H18" s="136">
        <v>70000</v>
      </c>
      <c r="I18" s="136">
        <v>0</v>
      </c>
      <c r="J18" s="136">
        <v>16500000</v>
      </c>
      <c r="K18" s="137">
        <v>360000</v>
      </c>
    </row>
    <row r="19" spans="1:11" ht="22.5" customHeight="1">
      <c r="A19" s="65"/>
      <c r="B19" s="67"/>
      <c r="C19" s="68" t="s">
        <v>14</v>
      </c>
      <c r="D19" s="136">
        <f t="shared" si="2"/>
        <v>47187655</v>
      </c>
      <c r="E19" s="136">
        <v>39084000</v>
      </c>
      <c r="F19" s="136">
        <v>60000</v>
      </c>
      <c r="G19" s="136">
        <v>7200000</v>
      </c>
      <c r="H19" s="136">
        <v>5000</v>
      </c>
      <c r="I19" s="136">
        <v>0</v>
      </c>
      <c r="J19" s="136">
        <v>838655</v>
      </c>
      <c r="K19" s="137">
        <v>0</v>
      </c>
    </row>
    <row r="20" spans="1:11" ht="22.5" customHeight="1" thickBot="1">
      <c r="A20" s="70"/>
      <c r="B20" s="71"/>
      <c r="C20" s="72" t="s">
        <v>15</v>
      </c>
      <c r="D20" s="138">
        <f t="shared" si="2"/>
        <v>46801990</v>
      </c>
      <c r="E20" s="138">
        <v>39084000</v>
      </c>
      <c r="F20" s="138">
        <v>100000</v>
      </c>
      <c r="G20" s="138">
        <v>7200000</v>
      </c>
      <c r="H20" s="138">
        <v>5000</v>
      </c>
      <c r="I20" s="138">
        <v>0</v>
      </c>
      <c r="J20" s="138">
        <v>412990</v>
      </c>
      <c r="K20" s="139">
        <v>0</v>
      </c>
    </row>
  </sheetData>
  <sheetProtection/>
  <mergeCells count="12">
    <mergeCell ref="A7:C7"/>
    <mergeCell ref="B8:C8"/>
    <mergeCell ref="A2:K2"/>
    <mergeCell ref="A3:K3"/>
    <mergeCell ref="A4:A6"/>
    <mergeCell ref="B4:B6"/>
    <mergeCell ref="C4:C6"/>
    <mergeCell ref="D4:K4"/>
    <mergeCell ref="D5:D6"/>
    <mergeCell ref="E5:E6"/>
    <mergeCell ref="F5:F6"/>
    <mergeCell ref="G5:K5"/>
  </mergeCells>
  <printOptions/>
  <pageMargins left="0.58" right="0.5" top="0.984251968503937" bottom="0.7874015748031497" header="0.5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zoomScalePageLayoutView="0" workbookViewId="0" topLeftCell="A1">
      <selection activeCell="N29" sqref="N29"/>
    </sheetView>
  </sheetViews>
  <sheetFormatPr defaultColWidth="8.88671875" defaultRowHeight="13.5"/>
  <cols>
    <col min="1" max="1" width="3.10546875" style="20" customWidth="1"/>
    <col min="2" max="2" width="3.3359375" style="20" customWidth="1"/>
    <col min="3" max="3" width="22.6640625" style="20" customWidth="1"/>
    <col min="4" max="4" width="10.21484375" style="20" customWidth="1"/>
    <col min="5" max="5" width="9.88671875" style="20" customWidth="1"/>
    <col min="6" max="6" width="9.5546875" style="20" customWidth="1"/>
    <col min="7" max="7" width="8.21484375" style="20" customWidth="1"/>
    <col min="8" max="8" width="8.99609375" style="20" customWidth="1"/>
    <col min="9" max="9" width="10.21484375" style="20" customWidth="1"/>
    <col min="10" max="10" width="9.5546875" style="20" customWidth="1"/>
    <col min="11" max="11" width="8.5546875" style="20" customWidth="1"/>
    <col min="12" max="12" width="7.99609375" style="20" customWidth="1"/>
    <col min="13" max="16384" width="8.88671875" style="20" customWidth="1"/>
  </cols>
  <sheetData>
    <row r="1" s="1" customFormat="1" ht="13.5">
      <c r="A1" s="1" t="s">
        <v>18</v>
      </c>
    </row>
    <row r="2" spans="1:12" ht="24" customHeight="1">
      <c r="A2" s="211" t="s">
        <v>213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21" customFormat="1" ht="21.75" customHeight="1" thickBot="1">
      <c r="A3" s="212" t="s">
        <v>19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9.5" customHeight="1">
      <c r="A4" s="213" t="s">
        <v>0</v>
      </c>
      <c r="B4" s="216" t="s">
        <v>1</v>
      </c>
      <c r="C4" s="216" t="s">
        <v>2</v>
      </c>
      <c r="D4" s="193" t="s">
        <v>214</v>
      </c>
      <c r="E4" s="194"/>
      <c r="F4" s="194"/>
      <c r="G4" s="194"/>
      <c r="H4" s="194"/>
      <c r="I4" s="194"/>
      <c r="J4" s="194"/>
      <c r="K4" s="194"/>
      <c r="L4" s="195"/>
    </row>
    <row r="5" spans="1:12" ht="19.5" customHeight="1">
      <c r="A5" s="214"/>
      <c r="B5" s="217"/>
      <c r="C5" s="217"/>
      <c r="D5" s="196" t="s">
        <v>3</v>
      </c>
      <c r="E5" s="198" t="s">
        <v>4</v>
      </c>
      <c r="F5" s="199"/>
      <c r="G5" s="200"/>
      <c r="H5" s="196" t="s">
        <v>8</v>
      </c>
      <c r="I5" s="196" t="s">
        <v>9</v>
      </c>
      <c r="J5" s="196" t="s">
        <v>166</v>
      </c>
      <c r="K5" s="209" t="s">
        <v>170</v>
      </c>
      <c r="L5" s="201" t="s">
        <v>46</v>
      </c>
    </row>
    <row r="6" spans="1:12" ht="19.5" customHeight="1" thickBot="1">
      <c r="A6" s="215"/>
      <c r="B6" s="218"/>
      <c r="C6" s="218"/>
      <c r="D6" s="197"/>
      <c r="E6" s="22" t="s">
        <v>5</v>
      </c>
      <c r="F6" s="22" t="s">
        <v>6</v>
      </c>
      <c r="G6" s="22" t="s">
        <v>7</v>
      </c>
      <c r="H6" s="197"/>
      <c r="I6" s="197"/>
      <c r="J6" s="208"/>
      <c r="K6" s="210"/>
      <c r="L6" s="202"/>
    </row>
    <row r="7" spans="1:12" ht="22.5" customHeight="1" thickTop="1">
      <c r="A7" s="203" t="s">
        <v>16</v>
      </c>
      <c r="B7" s="204"/>
      <c r="C7" s="205"/>
      <c r="D7" s="78">
        <f>D8</f>
        <v>4530101</v>
      </c>
      <c r="E7" s="78">
        <f aca="true" t="shared" si="0" ref="E7:L7">E8</f>
        <v>2731216</v>
      </c>
      <c r="F7" s="78">
        <f t="shared" si="0"/>
        <v>16261</v>
      </c>
      <c r="G7" s="78">
        <f t="shared" si="0"/>
        <v>273423</v>
      </c>
      <c r="H7" s="78">
        <f t="shared" si="0"/>
        <v>1014992</v>
      </c>
      <c r="I7" s="78">
        <f t="shared" si="0"/>
        <v>350314</v>
      </c>
      <c r="J7" s="78">
        <f t="shared" si="0"/>
        <v>0</v>
      </c>
      <c r="K7" s="78">
        <f t="shared" si="0"/>
        <v>8998</v>
      </c>
      <c r="L7" s="108">
        <f t="shared" si="0"/>
        <v>134897</v>
      </c>
    </row>
    <row r="8" spans="1:12" ht="22.5" customHeight="1">
      <c r="A8" s="82"/>
      <c r="B8" s="206" t="s">
        <v>10</v>
      </c>
      <c r="C8" s="207"/>
      <c r="D8" s="78">
        <f>SUM(D9:D20)</f>
        <v>4530101</v>
      </c>
      <c r="E8" s="78">
        <f aca="true" t="shared" si="1" ref="E8:L8">SUM(E9:E20)</f>
        <v>2731216</v>
      </c>
      <c r="F8" s="78">
        <f t="shared" si="1"/>
        <v>16261</v>
      </c>
      <c r="G8" s="78">
        <f t="shared" si="1"/>
        <v>273423</v>
      </c>
      <c r="H8" s="78">
        <f t="shared" si="1"/>
        <v>1014992</v>
      </c>
      <c r="I8" s="78">
        <f t="shared" si="1"/>
        <v>350314</v>
      </c>
      <c r="J8" s="78">
        <f t="shared" si="1"/>
        <v>0</v>
      </c>
      <c r="K8" s="78">
        <f t="shared" si="1"/>
        <v>8998</v>
      </c>
      <c r="L8" s="79">
        <f t="shared" si="1"/>
        <v>134897</v>
      </c>
    </row>
    <row r="9" spans="1:12" ht="22.5" customHeight="1">
      <c r="A9" s="82"/>
      <c r="B9" s="83"/>
      <c r="C9" s="84" t="s">
        <v>11</v>
      </c>
      <c r="D9" s="78">
        <f>SUM(E9:L9)</f>
        <v>79219</v>
      </c>
      <c r="E9" s="78">
        <v>63323</v>
      </c>
      <c r="F9" s="78">
        <v>0</v>
      </c>
      <c r="G9" s="78">
        <v>8056</v>
      </c>
      <c r="H9" s="78">
        <v>3600</v>
      </c>
      <c r="I9" s="78">
        <v>3410</v>
      </c>
      <c r="J9" s="110">
        <v>0</v>
      </c>
      <c r="K9" s="110">
        <v>0</v>
      </c>
      <c r="L9" s="79">
        <v>830</v>
      </c>
    </row>
    <row r="10" spans="1:12" ht="22.5" customHeight="1">
      <c r="A10" s="82"/>
      <c r="B10" s="83"/>
      <c r="C10" s="84" t="s">
        <v>17</v>
      </c>
      <c r="D10" s="78">
        <f>SUM(E10:L10)</f>
        <v>145953</v>
      </c>
      <c r="E10" s="78">
        <v>36956</v>
      </c>
      <c r="F10" s="78">
        <v>400</v>
      </c>
      <c r="G10" s="78">
        <v>10028</v>
      </c>
      <c r="H10" s="78">
        <v>14230</v>
      </c>
      <c r="I10" s="78">
        <v>83060</v>
      </c>
      <c r="J10" s="110">
        <v>0</v>
      </c>
      <c r="K10" s="110">
        <f>931+5</f>
        <v>936</v>
      </c>
      <c r="L10" s="79">
        <v>343</v>
      </c>
    </row>
    <row r="11" spans="1:14" ht="22.5" customHeight="1">
      <c r="A11" s="82"/>
      <c r="B11" s="83"/>
      <c r="C11" s="84" t="s">
        <v>161</v>
      </c>
      <c r="D11" s="78">
        <f>SUM(E11:L11)</f>
        <v>1499691</v>
      </c>
      <c r="E11" s="78">
        <v>1041517</v>
      </c>
      <c r="F11" s="78">
        <v>9000</v>
      </c>
      <c r="G11" s="78">
        <v>81399</v>
      </c>
      <c r="H11" s="78">
        <v>172463</v>
      </c>
      <c r="I11" s="78">
        <v>152125</v>
      </c>
      <c r="J11" s="110">
        <v>0</v>
      </c>
      <c r="K11" s="110">
        <v>380</v>
      </c>
      <c r="L11" s="79">
        <v>42807</v>
      </c>
      <c r="M11" s="130"/>
      <c r="N11" s="131"/>
    </row>
    <row r="12" spans="1:12" ht="22.5" customHeight="1">
      <c r="A12" s="82"/>
      <c r="B12" s="83"/>
      <c r="C12" s="84" t="s">
        <v>168</v>
      </c>
      <c r="D12" s="78">
        <f aca="true" t="shared" si="2" ref="D12:D20">SUM(E12:L12)</f>
        <v>99811</v>
      </c>
      <c r="E12" s="78">
        <v>65000</v>
      </c>
      <c r="F12" s="78">
        <v>111</v>
      </c>
      <c r="G12" s="78">
        <v>9263</v>
      </c>
      <c r="H12" s="78">
        <v>7050</v>
      </c>
      <c r="I12" s="78">
        <v>18319</v>
      </c>
      <c r="J12" s="110">
        <v>0</v>
      </c>
      <c r="K12" s="110">
        <v>3</v>
      </c>
      <c r="L12" s="79">
        <v>65</v>
      </c>
    </row>
    <row r="13" spans="1:12" ht="22.5" customHeight="1">
      <c r="A13" s="82"/>
      <c r="B13" s="83"/>
      <c r="C13" s="84" t="s">
        <v>12</v>
      </c>
      <c r="D13" s="78">
        <f t="shared" si="2"/>
        <v>1225568</v>
      </c>
      <c r="E13" s="78">
        <v>624690</v>
      </c>
      <c r="F13" s="78">
        <v>2400</v>
      </c>
      <c r="G13" s="78">
        <v>77445</v>
      </c>
      <c r="H13" s="78">
        <v>406513</v>
      </c>
      <c r="I13" s="78">
        <v>36000</v>
      </c>
      <c r="J13" s="110">
        <v>0</v>
      </c>
      <c r="K13" s="110">
        <v>2347</v>
      </c>
      <c r="L13" s="79">
        <v>76173</v>
      </c>
    </row>
    <row r="14" spans="1:12" ht="22.5" customHeight="1">
      <c r="A14" s="82"/>
      <c r="B14" s="83"/>
      <c r="C14" s="84" t="s">
        <v>155</v>
      </c>
      <c r="D14" s="78">
        <f t="shared" si="2"/>
        <v>148828</v>
      </c>
      <c r="E14" s="78">
        <v>14805</v>
      </c>
      <c r="F14" s="78">
        <v>0</v>
      </c>
      <c r="G14" s="78">
        <v>8400</v>
      </c>
      <c r="H14" s="78">
        <v>117112</v>
      </c>
      <c r="I14" s="78">
        <v>4000</v>
      </c>
      <c r="J14" s="110">
        <v>0</v>
      </c>
      <c r="K14" s="110">
        <v>0</v>
      </c>
      <c r="L14" s="79">
        <v>4511</v>
      </c>
    </row>
    <row r="15" spans="1:12" ht="22.5" customHeight="1">
      <c r="A15" s="82"/>
      <c r="B15" s="83"/>
      <c r="C15" s="84" t="s">
        <v>183</v>
      </c>
      <c r="D15" s="78">
        <f t="shared" si="2"/>
        <v>357008</v>
      </c>
      <c r="E15" s="78">
        <v>206715</v>
      </c>
      <c r="F15" s="78">
        <v>3600</v>
      </c>
      <c r="G15" s="78">
        <v>22512</v>
      </c>
      <c r="H15" s="78">
        <v>78844</v>
      </c>
      <c r="I15" s="78">
        <v>45000</v>
      </c>
      <c r="J15" s="110">
        <v>0</v>
      </c>
      <c r="K15" s="110">
        <v>10</v>
      </c>
      <c r="L15" s="79">
        <v>327</v>
      </c>
    </row>
    <row r="16" spans="1:12" ht="22.5" customHeight="1">
      <c r="A16" s="82"/>
      <c r="B16" s="83"/>
      <c r="C16" s="84" t="s">
        <v>169</v>
      </c>
      <c r="D16" s="78">
        <f t="shared" si="2"/>
        <v>129248</v>
      </c>
      <c r="E16" s="78">
        <v>69052</v>
      </c>
      <c r="F16" s="78">
        <v>0</v>
      </c>
      <c r="G16" s="78">
        <v>823</v>
      </c>
      <c r="H16" s="78">
        <v>58918</v>
      </c>
      <c r="I16" s="78">
        <v>0</v>
      </c>
      <c r="J16" s="110">
        <v>0</v>
      </c>
      <c r="K16" s="110">
        <v>0</v>
      </c>
      <c r="L16" s="79">
        <v>455</v>
      </c>
    </row>
    <row r="17" spans="1:12" ht="22.5" customHeight="1">
      <c r="A17" s="82"/>
      <c r="B17" s="83"/>
      <c r="C17" s="84" t="s">
        <v>13</v>
      </c>
      <c r="D17" s="78">
        <f t="shared" si="2"/>
        <v>442580</v>
      </c>
      <c r="E17" s="78">
        <v>315521</v>
      </c>
      <c r="F17" s="78">
        <v>0</v>
      </c>
      <c r="G17" s="78">
        <v>21240</v>
      </c>
      <c r="H17" s="78">
        <v>87000</v>
      </c>
      <c r="I17" s="78">
        <v>6000</v>
      </c>
      <c r="J17" s="110">
        <v>0</v>
      </c>
      <c r="K17" s="110">
        <f>200+5000</f>
        <v>5200</v>
      </c>
      <c r="L17" s="79">
        <v>7619</v>
      </c>
    </row>
    <row r="18" spans="1:12" ht="22.5" customHeight="1">
      <c r="A18" s="82"/>
      <c r="B18" s="83"/>
      <c r="C18" s="84" t="s">
        <v>187</v>
      </c>
      <c r="D18" s="78">
        <f t="shared" si="2"/>
        <v>308205</v>
      </c>
      <c r="E18" s="78">
        <v>226837</v>
      </c>
      <c r="F18" s="78">
        <v>600</v>
      </c>
      <c r="G18" s="78">
        <v>26120</v>
      </c>
      <c r="H18" s="78">
        <v>51972</v>
      </c>
      <c r="I18" s="78">
        <v>2000</v>
      </c>
      <c r="J18" s="110">
        <v>0</v>
      </c>
      <c r="K18" s="110">
        <v>100</v>
      </c>
      <c r="L18" s="79">
        <v>576</v>
      </c>
    </row>
    <row r="19" spans="1:15" ht="22.5" customHeight="1">
      <c r="A19" s="82"/>
      <c r="B19" s="83"/>
      <c r="C19" s="84" t="s">
        <v>14</v>
      </c>
      <c r="D19" s="78">
        <f t="shared" si="2"/>
        <v>47188</v>
      </c>
      <c r="E19" s="78">
        <v>33394</v>
      </c>
      <c r="F19" s="78">
        <v>50</v>
      </c>
      <c r="G19" s="78">
        <v>4323</v>
      </c>
      <c r="H19" s="78">
        <v>8400</v>
      </c>
      <c r="I19" s="78">
        <v>200</v>
      </c>
      <c r="J19" s="110">
        <v>0</v>
      </c>
      <c r="K19" s="110">
        <v>17</v>
      </c>
      <c r="L19" s="79">
        <v>804</v>
      </c>
      <c r="M19" s="130"/>
      <c r="O19" s="130"/>
    </row>
    <row r="20" spans="1:12" ht="22.5" customHeight="1" thickBot="1">
      <c r="A20" s="85"/>
      <c r="B20" s="86"/>
      <c r="C20" s="87" t="s">
        <v>15</v>
      </c>
      <c r="D20" s="80">
        <f t="shared" si="2"/>
        <v>46802</v>
      </c>
      <c r="E20" s="80">
        <v>33406</v>
      </c>
      <c r="F20" s="80">
        <v>100</v>
      </c>
      <c r="G20" s="80">
        <v>3814</v>
      </c>
      <c r="H20" s="80">
        <v>8890</v>
      </c>
      <c r="I20" s="80">
        <v>200</v>
      </c>
      <c r="J20" s="111">
        <v>0</v>
      </c>
      <c r="K20" s="111">
        <v>5</v>
      </c>
      <c r="L20" s="81">
        <v>387</v>
      </c>
    </row>
  </sheetData>
  <sheetProtection/>
  <mergeCells count="15">
    <mergeCell ref="A7:C7"/>
    <mergeCell ref="B8:C8"/>
    <mergeCell ref="J5:J6"/>
    <mergeCell ref="K5:K6"/>
    <mergeCell ref="A2:L2"/>
    <mergeCell ref="A3:L3"/>
    <mergeCell ref="A4:A6"/>
    <mergeCell ref="B4:B6"/>
    <mergeCell ref="C4:C6"/>
    <mergeCell ref="D4:L4"/>
    <mergeCell ref="D5:D6"/>
    <mergeCell ref="E5:G5"/>
    <mergeCell ref="H5:H6"/>
    <mergeCell ref="I5:I6"/>
    <mergeCell ref="L5:L6"/>
  </mergeCells>
  <printOptions horizontalCentered="1"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J12" sqref="J12"/>
    </sheetView>
  </sheetViews>
  <sheetFormatPr defaultColWidth="8.88671875" defaultRowHeight="13.5"/>
  <cols>
    <col min="1" max="1" width="3.10546875" style="20" customWidth="1"/>
    <col min="2" max="2" width="3.3359375" style="20" customWidth="1"/>
    <col min="3" max="3" width="22.6640625" style="20" customWidth="1"/>
    <col min="4" max="4" width="11.6640625" style="20" customWidth="1"/>
    <col min="5" max="5" width="9.88671875" style="20" customWidth="1"/>
    <col min="6" max="6" width="9.5546875" style="20" customWidth="1"/>
    <col min="7" max="8" width="10.4453125" style="20" customWidth="1"/>
    <col min="9" max="9" width="10.21484375" style="20" customWidth="1"/>
    <col min="10" max="10" width="9.5546875" style="20" customWidth="1"/>
    <col min="11" max="11" width="8.5546875" style="20" customWidth="1"/>
    <col min="12" max="12" width="7.99609375" style="20" customWidth="1"/>
    <col min="13" max="16384" width="8.88671875" style="20" customWidth="1"/>
  </cols>
  <sheetData>
    <row r="1" s="1" customFormat="1" ht="13.5">
      <c r="A1" s="1" t="s">
        <v>18</v>
      </c>
    </row>
    <row r="2" spans="1:12" ht="24" customHeight="1">
      <c r="A2" s="211" t="s">
        <v>213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s="21" customFormat="1" ht="21.75" customHeight="1" thickBot="1">
      <c r="A3" s="219" t="s">
        <v>200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9.5" customHeight="1">
      <c r="A4" s="213" t="s">
        <v>0</v>
      </c>
      <c r="B4" s="216" t="s">
        <v>1</v>
      </c>
      <c r="C4" s="216" t="s">
        <v>2</v>
      </c>
      <c r="D4" s="193" t="s">
        <v>214</v>
      </c>
      <c r="E4" s="194"/>
      <c r="F4" s="194"/>
      <c r="G4" s="194"/>
      <c r="H4" s="194"/>
      <c r="I4" s="194"/>
      <c r="J4" s="194"/>
      <c r="K4" s="194"/>
      <c r="L4" s="195"/>
    </row>
    <row r="5" spans="1:12" ht="19.5" customHeight="1">
      <c r="A5" s="214"/>
      <c r="B5" s="217"/>
      <c r="C5" s="217"/>
      <c r="D5" s="196" t="s">
        <v>3</v>
      </c>
      <c r="E5" s="198" t="s">
        <v>4</v>
      </c>
      <c r="F5" s="199"/>
      <c r="G5" s="200"/>
      <c r="H5" s="196" t="s">
        <v>8</v>
      </c>
      <c r="I5" s="196" t="s">
        <v>9</v>
      </c>
      <c r="J5" s="196" t="s">
        <v>166</v>
      </c>
      <c r="K5" s="209" t="s">
        <v>170</v>
      </c>
      <c r="L5" s="201" t="s">
        <v>46</v>
      </c>
    </row>
    <row r="6" spans="1:12" ht="19.5" customHeight="1" thickBot="1">
      <c r="A6" s="215"/>
      <c r="B6" s="218"/>
      <c r="C6" s="218"/>
      <c r="D6" s="197"/>
      <c r="E6" s="22" t="s">
        <v>5</v>
      </c>
      <c r="F6" s="22" t="s">
        <v>6</v>
      </c>
      <c r="G6" s="22" t="s">
        <v>7</v>
      </c>
      <c r="H6" s="197"/>
      <c r="I6" s="197"/>
      <c r="J6" s="208"/>
      <c r="K6" s="210"/>
      <c r="L6" s="202"/>
    </row>
    <row r="7" spans="1:12" ht="22.5" customHeight="1" thickTop="1">
      <c r="A7" s="203" t="s">
        <v>16</v>
      </c>
      <c r="B7" s="204"/>
      <c r="C7" s="205"/>
      <c r="D7" s="140">
        <f>D8</f>
        <v>4530100869</v>
      </c>
      <c r="E7" s="140">
        <f aca="true" t="shared" si="0" ref="E7:L7">E8</f>
        <v>2731217575</v>
      </c>
      <c r="F7" s="140">
        <f t="shared" si="0"/>
        <v>16261000</v>
      </c>
      <c r="G7" s="140">
        <f t="shared" si="0"/>
        <v>273422630</v>
      </c>
      <c r="H7" s="140">
        <f t="shared" si="0"/>
        <v>1014991100</v>
      </c>
      <c r="I7" s="140">
        <f t="shared" si="0"/>
        <v>350313910</v>
      </c>
      <c r="J7" s="140">
        <f t="shared" si="0"/>
        <v>0</v>
      </c>
      <c r="K7" s="140">
        <f t="shared" si="0"/>
        <v>8999781</v>
      </c>
      <c r="L7" s="141">
        <f t="shared" si="0"/>
        <v>134894873</v>
      </c>
    </row>
    <row r="8" spans="1:12" ht="22.5" customHeight="1">
      <c r="A8" s="82"/>
      <c r="B8" s="206" t="s">
        <v>10</v>
      </c>
      <c r="C8" s="207"/>
      <c r="D8" s="140">
        <f>SUM(D9:D20)</f>
        <v>4530100869</v>
      </c>
      <c r="E8" s="140">
        <f aca="true" t="shared" si="1" ref="E8:L8">SUM(E9:E20)</f>
        <v>2731217575</v>
      </c>
      <c r="F8" s="140">
        <f t="shared" si="1"/>
        <v>16261000</v>
      </c>
      <c r="G8" s="140">
        <f t="shared" si="1"/>
        <v>273422630</v>
      </c>
      <c r="H8" s="140">
        <f t="shared" si="1"/>
        <v>1014991100</v>
      </c>
      <c r="I8" s="140">
        <f t="shared" si="1"/>
        <v>350313910</v>
      </c>
      <c r="J8" s="140">
        <f t="shared" si="1"/>
        <v>0</v>
      </c>
      <c r="K8" s="140">
        <f t="shared" si="1"/>
        <v>8999781</v>
      </c>
      <c r="L8" s="142">
        <f t="shared" si="1"/>
        <v>134894873</v>
      </c>
    </row>
    <row r="9" spans="1:12" ht="22.5" customHeight="1">
      <c r="A9" s="82"/>
      <c r="B9" s="83"/>
      <c r="C9" s="84" t="s">
        <v>11</v>
      </c>
      <c r="D9" s="140">
        <f>SUM(E9:L9)</f>
        <v>79219581</v>
      </c>
      <c r="E9" s="140">
        <v>63323640</v>
      </c>
      <c r="F9" s="140">
        <v>0</v>
      </c>
      <c r="G9" s="140">
        <v>8056000</v>
      </c>
      <c r="H9" s="140">
        <v>3600000</v>
      </c>
      <c r="I9" s="140">
        <v>3409700</v>
      </c>
      <c r="J9" s="143">
        <v>0</v>
      </c>
      <c r="K9" s="143">
        <v>0</v>
      </c>
      <c r="L9" s="142">
        <v>830241</v>
      </c>
    </row>
    <row r="10" spans="1:12" ht="22.5" customHeight="1">
      <c r="A10" s="82"/>
      <c r="B10" s="83"/>
      <c r="C10" s="84" t="s">
        <v>17</v>
      </c>
      <c r="D10" s="140">
        <f>SUM(E10:L10)</f>
        <v>145953208</v>
      </c>
      <c r="E10" s="140">
        <v>36956380</v>
      </c>
      <c r="F10" s="140">
        <v>400000</v>
      </c>
      <c r="G10" s="140">
        <v>10027620</v>
      </c>
      <c r="H10" s="140">
        <v>14230000</v>
      </c>
      <c r="I10" s="140">
        <v>83060000</v>
      </c>
      <c r="J10" s="143">
        <v>0</v>
      </c>
      <c r="K10" s="143">
        <f>4888+931370</f>
        <v>936258</v>
      </c>
      <c r="L10" s="142">
        <v>342950</v>
      </c>
    </row>
    <row r="11" spans="1:14" ht="22.5" customHeight="1">
      <c r="A11" s="82"/>
      <c r="B11" s="83"/>
      <c r="C11" s="84" t="s">
        <v>161</v>
      </c>
      <c r="D11" s="140">
        <f>SUM(E11:L11)</f>
        <v>1499690601</v>
      </c>
      <c r="E11" s="140">
        <v>1041517410</v>
      </c>
      <c r="F11" s="140">
        <v>9000000</v>
      </c>
      <c r="G11" s="140">
        <v>81398470</v>
      </c>
      <c r="H11" s="140">
        <v>172462800</v>
      </c>
      <c r="I11" s="140">
        <v>152125210</v>
      </c>
      <c r="J11" s="143">
        <v>0</v>
      </c>
      <c r="K11" s="143">
        <f>300000+5000+571+1270+5645+111+8727+9120+1000+48000</f>
        <v>379444</v>
      </c>
      <c r="L11" s="142">
        <v>42807267</v>
      </c>
      <c r="M11" s="130"/>
      <c r="N11" s="131"/>
    </row>
    <row r="12" spans="1:12" ht="22.5" customHeight="1">
      <c r="A12" s="82"/>
      <c r="B12" s="83"/>
      <c r="C12" s="84" t="s">
        <v>168</v>
      </c>
      <c r="D12" s="140">
        <f aca="true" t="shared" si="2" ref="D12:D20">SUM(E12:L12)</f>
        <v>99811286</v>
      </c>
      <c r="E12" s="140">
        <v>65000080</v>
      </c>
      <c r="F12" s="140">
        <v>111000</v>
      </c>
      <c r="G12" s="140">
        <v>9262920</v>
      </c>
      <c r="H12" s="140">
        <v>7050000</v>
      </c>
      <c r="I12" s="140">
        <v>18319000</v>
      </c>
      <c r="J12" s="143">
        <v>0</v>
      </c>
      <c r="K12" s="143">
        <v>2885</v>
      </c>
      <c r="L12" s="142">
        <v>65401</v>
      </c>
    </row>
    <row r="13" spans="1:12" ht="22.5" customHeight="1">
      <c r="A13" s="82"/>
      <c r="B13" s="83"/>
      <c r="C13" s="84" t="s">
        <v>12</v>
      </c>
      <c r="D13" s="140">
        <f t="shared" si="2"/>
        <v>1225567828</v>
      </c>
      <c r="E13" s="140">
        <v>624690060</v>
      </c>
      <c r="F13" s="140">
        <v>2400000</v>
      </c>
      <c r="G13" s="140">
        <v>77445110</v>
      </c>
      <c r="H13" s="140">
        <v>406513200</v>
      </c>
      <c r="I13" s="140">
        <v>36000000</v>
      </c>
      <c r="J13" s="143">
        <v>0</v>
      </c>
      <c r="K13" s="143">
        <v>2346600</v>
      </c>
      <c r="L13" s="142">
        <v>76172858</v>
      </c>
    </row>
    <row r="14" spans="1:12" ht="22.5" customHeight="1">
      <c r="A14" s="82"/>
      <c r="B14" s="83"/>
      <c r="C14" s="84" t="s">
        <v>154</v>
      </c>
      <c r="D14" s="140">
        <f t="shared" si="2"/>
        <v>148828374</v>
      </c>
      <c r="E14" s="140">
        <v>14805414</v>
      </c>
      <c r="F14" s="140">
        <v>0</v>
      </c>
      <c r="G14" s="140">
        <v>8400000</v>
      </c>
      <c r="H14" s="140">
        <v>117112000</v>
      </c>
      <c r="I14" s="140">
        <v>4000000</v>
      </c>
      <c r="J14" s="143">
        <v>0</v>
      </c>
      <c r="K14" s="143">
        <v>0</v>
      </c>
      <c r="L14" s="142">
        <v>4510960</v>
      </c>
    </row>
    <row r="15" spans="1:12" ht="22.5" customHeight="1">
      <c r="A15" s="82"/>
      <c r="B15" s="83"/>
      <c r="C15" s="84" t="s">
        <v>183</v>
      </c>
      <c r="D15" s="140">
        <f t="shared" si="2"/>
        <v>357008007</v>
      </c>
      <c r="E15" s="140">
        <v>206715371</v>
      </c>
      <c r="F15" s="140">
        <v>3600000</v>
      </c>
      <c r="G15" s="140">
        <v>22512400</v>
      </c>
      <c r="H15" s="140">
        <v>78843600</v>
      </c>
      <c r="I15" s="140">
        <v>45000000</v>
      </c>
      <c r="J15" s="143">
        <v>0</v>
      </c>
      <c r="K15" s="143">
        <v>10000</v>
      </c>
      <c r="L15" s="142">
        <v>326636</v>
      </c>
    </row>
    <row r="16" spans="1:12" ht="22.5" customHeight="1">
      <c r="A16" s="82"/>
      <c r="B16" s="83"/>
      <c r="C16" s="84" t="s">
        <v>167</v>
      </c>
      <c r="D16" s="140">
        <f t="shared" si="2"/>
        <v>129247871</v>
      </c>
      <c r="E16" s="140">
        <v>69052180</v>
      </c>
      <c r="F16" s="140">
        <v>0</v>
      </c>
      <c r="G16" s="140">
        <v>823110</v>
      </c>
      <c r="H16" s="140">
        <v>58918000</v>
      </c>
      <c r="I16" s="140">
        <v>0</v>
      </c>
      <c r="J16" s="143">
        <v>0</v>
      </c>
      <c r="K16" s="143">
        <v>2269</v>
      </c>
      <c r="L16" s="142">
        <f>454581-2269</f>
        <v>452312</v>
      </c>
    </row>
    <row r="17" spans="1:12" ht="22.5" customHeight="1">
      <c r="A17" s="82"/>
      <c r="B17" s="83"/>
      <c r="C17" s="84" t="s">
        <v>13</v>
      </c>
      <c r="D17" s="140">
        <f t="shared" si="2"/>
        <v>442579608</v>
      </c>
      <c r="E17" s="140">
        <v>315520590</v>
      </c>
      <c r="F17" s="140">
        <v>0</v>
      </c>
      <c r="G17" s="140">
        <v>21240000</v>
      </c>
      <c r="H17" s="140">
        <v>87000000</v>
      </c>
      <c r="I17" s="140">
        <v>6000000</v>
      </c>
      <c r="J17" s="143">
        <v>0</v>
      </c>
      <c r="K17" s="143">
        <f>200000+5000000</f>
        <v>5200000</v>
      </c>
      <c r="L17" s="142">
        <v>7619018</v>
      </c>
    </row>
    <row r="18" spans="1:12" ht="22.5" customHeight="1">
      <c r="A18" s="82"/>
      <c r="B18" s="83"/>
      <c r="C18" s="84" t="s">
        <v>187</v>
      </c>
      <c r="D18" s="140">
        <f t="shared" si="2"/>
        <v>308204860</v>
      </c>
      <c r="E18" s="140">
        <v>226836870</v>
      </c>
      <c r="F18" s="140">
        <v>600000</v>
      </c>
      <c r="G18" s="140">
        <v>26120000</v>
      </c>
      <c r="H18" s="140">
        <v>51971500</v>
      </c>
      <c r="I18" s="140">
        <v>2000000</v>
      </c>
      <c r="J18" s="143">
        <v>0</v>
      </c>
      <c r="K18" s="143">
        <v>100000</v>
      </c>
      <c r="L18" s="142">
        <v>576490</v>
      </c>
    </row>
    <row r="19" spans="1:15" ht="22.5" customHeight="1">
      <c r="A19" s="82"/>
      <c r="B19" s="83"/>
      <c r="C19" s="84" t="s">
        <v>14</v>
      </c>
      <c r="D19" s="140">
        <f t="shared" si="2"/>
        <v>47187655</v>
      </c>
      <c r="E19" s="140">
        <v>33393430</v>
      </c>
      <c r="F19" s="140">
        <v>50000</v>
      </c>
      <c r="G19" s="140">
        <v>4323000</v>
      </c>
      <c r="H19" s="140">
        <v>8400000</v>
      </c>
      <c r="I19" s="140">
        <v>200000</v>
      </c>
      <c r="J19" s="143">
        <v>0</v>
      </c>
      <c r="K19" s="143">
        <v>17325</v>
      </c>
      <c r="L19" s="142">
        <v>803900</v>
      </c>
      <c r="M19" s="130"/>
      <c r="O19" s="130"/>
    </row>
    <row r="20" spans="1:12" ht="22.5" customHeight="1" thickBot="1">
      <c r="A20" s="85"/>
      <c r="B20" s="86"/>
      <c r="C20" s="87" t="s">
        <v>15</v>
      </c>
      <c r="D20" s="144">
        <f t="shared" si="2"/>
        <v>46801990</v>
      </c>
      <c r="E20" s="144">
        <v>33406150</v>
      </c>
      <c r="F20" s="144">
        <v>100000</v>
      </c>
      <c r="G20" s="144">
        <v>3814000</v>
      </c>
      <c r="H20" s="144">
        <v>8890000</v>
      </c>
      <c r="I20" s="144">
        <v>200000</v>
      </c>
      <c r="J20" s="145">
        <v>0</v>
      </c>
      <c r="K20" s="145">
        <v>5000</v>
      </c>
      <c r="L20" s="146">
        <v>386840</v>
      </c>
    </row>
  </sheetData>
  <sheetProtection/>
  <mergeCells count="15">
    <mergeCell ref="A7:C7"/>
    <mergeCell ref="B8:C8"/>
    <mergeCell ref="A2:L2"/>
    <mergeCell ref="A3:L3"/>
    <mergeCell ref="A4:A6"/>
    <mergeCell ref="B4:B6"/>
    <mergeCell ref="C4:C6"/>
    <mergeCell ref="D4:L4"/>
    <mergeCell ref="D5:D6"/>
    <mergeCell ref="E5:G5"/>
    <mergeCell ref="H5:H6"/>
    <mergeCell ref="I5:I6"/>
    <mergeCell ref="J5:J6"/>
    <mergeCell ref="K5:K6"/>
    <mergeCell ref="L5:L6"/>
  </mergeCells>
  <printOptions horizontalCentered="1"/>
  <pageMargins left="0.47" right="0.5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4"/>
  <sheetViews>
    <sheetView zoomScalePageLayoutView="0" workbookViewId="0" topLeftCell="A1">
      <selection activeCell="K5" sqref="K5:L6"/>
    </sheetView>
  </sheetViews>
  <sheetFormatPr defaultColWidth="8.88671875" defaultRowHeight="21.75" customHeight="1"/>
  <cols>
    <col min="1" max="3" width="4.77734375" style="4" customWidth="1"/>
    <col min="4" max="5" width="10.77734375" style="4" customWidth="1"/>
    <col min="6" max="6" width="9.77734375" style="4" customWidth="1"/>
    <col min="7" max="7" width="10.21484375" style="4" customWidth="1"/>
    <col min="8" max="10" width="4.77734375" style="4" customWidth="1"/>
    <col min="11" max="12" width="10.77734375" style="4" customWidth="1"/>
    <col min="13" max="14" width="9.77734375" style="4" customWidth="1"/>
    <col min="15" max="16384" width="8.88671875" style="4" customWidth="1"/>
  </cols>
  <sheetData>
    <row r="1" s="1" customFormat="1" ht="13.5"/>
    <row r="2" spans="1:14" s="3" customFormat="1" ht="49.5" customHeight="1">
      <c r="A2" s="220" t="s">
        <v>215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3:14" s="3" customFormat="1" ht="21.75" customHeight="1" thickBot="1">
      <c r="M3" s="239" t="s">
        <v>20</v>
      </c>
      <c r="N3" s="239"/>
    </row>
    <row r="4" spans="1:14" ht="30.75" customHeight="1">
      <c r="A4" s="232" t="s">
        <v>21</v>
      </c>
      <c r="B4" s="233"/>
      <c r="C4" s="233"/>
      <c r="D4" s="234"/>
      <c r="E4" s="234"/>
      <c r="F4" s="233"/>
      <c r="G4" s="235"/>
      <c r="H4" s="232" t="s">
        <v>146</v>
      </c>
      <c r="I4" s="233"/>
      <c r="J4" s="233"/>
      <c r="K4" s="234"/>
      <c r="L4" s="234"/>
      <c r="M4" s="233"/>
      <c r="N4" s="235"/>
    </row>
    <row r="5" spans="1:14" ht="30.75" customHeight="1">
      <c r="A5" s="222" t="s">
        <v>22</v>
      </c>
      <c r="B5" s="223" t="s">
        <v>23</v>
      </c>
      <c r="C5" s="223" t="s">
        <v>24</v>
      </c>
      <c r="D5" s="236" t="s">
        <v>206</v>
      </c>
      <c r="E5" s="236" t="s">
        <v>216</v>
      </c>
      <c r="F5" s="223" t="s">
        <v>144</v>
      </c>
      <c r="G5" s="225"/>
      <c r="H5" s="222" t="s">
        <v>22</v>
      </c>
      <c r="I5" s="223" t="s">
        <v>23</v>
      </c>
      <c r="J5" s="223" t="s">
        <v>24</v>
      </c>
      <c r="K5" s="236" t="s">
        <v>206</v>
      </c>
      <c r="L5" s="236" t="s">
        <v>216</v>
      </c>
      <c r="M5" s="223" t="s">
        <v>144</v>
      </c>
      <c r="N5" s="225"/>
    </row>
    <row r="6" spans="1:14" ht="30.75" customHeight="1" thickBot="1">
      <c r="A6" s="227"/>
      <c r="B6" s="226"/>
      <c r="C6" s="226"/>
      <c r="D6" s="237"/>
      <c r="E6" s="237"/>
      <c r="F6" s="5" t="s">
        <v>25</v>
      </c>
      <c r="G6" s="6" t="s">
        <v>26</v>
      </c>
      <c r="H6" s="227"/>
      <c r="I6" s="226"/>
      <c r="J6" s="226"/>
      <c r="K6" s="237"/>
      <c r="L6" s="237"/>
      <c r="M6" s="5" t="s">
        <v>25</v>
      </c>
      <c r="N6" s="6" t="s">
        <v>26</v>
      </c>
    </row>
    <row r="7" spans="1:14" ht="30.75" customHeight="1" thickTop="1">
      <c r="A7" s="230" t="s">
        <v>27</v>
      </c>
      <c r="B7" s="231"/>
      <c r="C7" s="231"/>
      <c r="D7" s="7">
        <f>SUM(D8:D14)</f>
        <v>147279</v>
      </c>
      <c r="E7" s="7">
        <f>사무국세입!E5</f>
        <v>127959</v>
      </c>
      <c r="F7" s="12">
        <f>E7-D7</f>
        <v>-19320</v>
      </c>
      <c r="G7" s="8">
        <f>F7/D7*100</f>
        <v>-13.11795979060151</v>
      </c>
      <c r="H7" s="230" t="s">
        <v>30</v>
      </c>
      <c r="I7" s="231"/>
      <c r="J7" s="231"/>
      <c r="K7" s="7">
        <f>SUM(K8:K14)</f>
        <v>147279</v>
      </c>
      <c r="L7" s="7">
        <f>사무국세출!E5</f>
        <v>127959</v>
      </c>
      <c r="M7" s="12">
        <f>L7-K7</f>
        <v>-19320</v>
      </c>
      <c r="N7" s="8">
        <f>M7/K7*100</f>
        <v>-13.11795979060151</v>
      </c>
    </row>
    <row r="8" spans="1:14" ht="30.75" customHeight="1">
      <c r="A8" s="222" t="s">
        <v>28</v>
      </c>
      <c r="B8" s="223"/>
      <c r="C8" s="223"/>
      <c r="D8" s="9">
        <f>사무국세입!D6</f>
        <v>0</v>
      </c>
      <c r="E8" s="9">
        <f>사무국세입!E6</f>
        <v>0</v>
      </c>
      <c r="F8" s="12">
        <f aca="true" t="shared" si="0" ref="F8:F13">E8-D8</f>
        <v>0</v>
      </c>
      <c r="G8" s="8">
        <v>0</v>
      </c>
      <c r="H8" s="222" t="s">
        <v>31</v>
      </c>
      <c r="I8" s="223"/>
      <c r="J8" s="223"/>
      <c r="K8" s="9">
        <f>사무국세출!D6</f>
        <v>48339</v>
      </c>
      <c r="L8" s="9">
        <f>사무국세출!E6</f>
        <v>71379</v>
      </c>
      <c r="M8" s="9">
        <f aca="true" t="shared" si="1" ref="M8:M13">L8-K8</f>
        <v>23040</v>
      </c>
      <c r="N8" s="8">
        <f>M8/K8*100</f>
        <v>47.66337739713275</v>
      </c>
    </row>
    <row r="9" spans="1:14" ht="30.75" customHeight="1">
      <c r="A9" s="222" t="s">
        <v>29</v>
      </c>
      <c r="B9" s="223"/>
      <c r="C9" s="223"/>
      <c r="D9" s="9">
        <f>사무국세입!D12</f>
        <v>19000</v>
      </c>
      <c r="E9" s="9">
        <f>사무국세입!E12</f>
        <v>0</v>
      </c>
      <c r="F9" s="12">
        <f t="shared" si="0"/>
        <v>-19000</v>
      </c>
      <c r="G9" s="8">
        <v>100</v>
      </c>
      <c r="H9" s="222" t="s">
        <v>32</v>
      </c>
      <c r="I9" s="223"/>
      <c r="J9" s="223"/>
      <c r="K9" s="9">
        <f>사무국세출!D26</f>
        <v>40663</v>
      </c>
      <c r="L9" s="9">
        <f>사무국세출!E26</f>
        <v>3600</v>
      </c>
      <c r="M9" s="13">
        <f t="shared" si="1"/>
        <v>-37063</v>
      </c>
      <c r="N9" s="8">
        <f>M9/K9*100</f>
        <v>-91.14674273909942</v>
      </c>
    </row>
    <row r="10" spans="1:14" ht="30.75" customHeight="1">
      <c r="A10" s="224" t="s">
        <v>96</v>
      </c>
      <c r="B10" s="223"/>
      <c r="C10" s="223"/>
      <c r="D10" s="9">
        <f>사무국세입!D18</f>
        <v>117400</v>
      </c>
      <c r="E10" s="9">
        <f>사무국세입!E18</f>
        <v>127400</v>
      </c>
      <c r="F10" s="12">
        <f t="shared" si="0"/>
        <v>10000</v>
      </c>
      <c r="G10" s="8">
        <v>0</v>
      </c>
      <c r="H10" s="222" t="s">
        <v>33</v>
      </c>
      <c r="I10" s="223"/>
      <c r="J10" s="223"/>
      <c r="K10" s="9">
        <f>사무국세출!D22</f>
        <v>3410</v>
      </c>
      <c r="L10" s="9">
        <f>사무국세출!E22</f>
        <v>3410</v>
      </c>
      <c r="M10" s="9">
        <f t="shared" si="1"/>
        <v>0</v>
      </c>
      <c r="N10" s="8">
        <v>0</v>
      </c>
    </row>
    <row r="11" spans="1:14" ht="30.75" customHeight="1">
      <c r="A11" s="224" t="s">
        <v>188</v>
      </c>
      <c r="B11" s="223"/>
      <c r="C11" s="223"/>
      <c r="D11" s="9">
        <f>사무국세입!D22</f>
        <v>0</v>
      </c>
      <c r="E11" s="9">
        <f>사무국세입!E22</f>
        <v>0</v>
      </c>
      <c r="F11" s="12">
        <f t="shared" si="0"/>
        <v>0</v>
      </c>
      <c r="G11" s="8">
        <v>0</v>
      </c>
      <c r="H11" s="222" t="s">
        <v>34</v>
      </c>
      <c r="I11" s="223"/>
      <c r="J11" s="223"/>
      <c r="K11" s="9">
        <f>사무국세출!D31</f>
        <v>54320</v>
      </c>
      <c r="L11" s="9">
        <f>사무국세출!E31</f>
        <v>48740</v>
      </c>
      <c r="M11" s="13">
        <f t="shared" si="1"/>
        <v>-5580</v>
      </c>
      <c r="N11" s="8">
        <f>M11/K11*100</f>
        <v>-10.272459499263622</v>
      </c>
    </row>
    <row r="12" spans="1:14" ht="30.75" customHeight="1">
      <c r="A12" s="224" t="s">
        <v>189</v>
      </c>
      <c r="B12" s="223"/>
      <c r="C12" s="223"/>
      <c r="D12" s="9">
        <f>사무국세입!D25</f>
        <v>0</v>
      </c>
      <c r="E12" s="9">
        <f>사무국세입!E25</f>
        <v>0</v>
      </c>
      <c r="F12" s="12">
        <f t="shared" si="0"/>
        <v>0</v>
      </c>
      <c r="G12" s="8">
        <v>0</v>
      </c>
      <c r="H12" s="222" t="s">
        <v>35</v>
      </c>
      <c r="I12" s="223"/>
      <c r="J12" s="223"/>
      <c r="K12" s="9">
        <f>사무국세출!D44</f>
        <v>0</v>
      </c>
      <c r="L12" s="9">
        <f>사무국세출!E44</f>
        <v>0</v>
      </c>
      <c r="M12" s="9">
        <f t="shared" si="1"/>
        <v>0</v>
      </c>
      <c r="N12" s="8">
        <v>0</v>
      </c>
    </row>
    <row r="13" spans="1:14" ht="30.75" customHeight="1">
      <c r="A13" s="224" t="s">
        <v>190</v>
      </c>
      <c r="B13" s="223"/>
      <c r="C13" s="223"/>
      <c r="D13" s="9">
        <f>사무국세입!D28</f>
        <v>10867</v>
      </c>
      <c r="E13" s="9">
        <f>사무국세입!E28</f>
        <v>547</v>
      </c>
      <c r="F13" s="12">
        <f t="shared" si="0"/>
        <v>-10320</v>
      </c>
      <c r="G13" s="8">
        <f>F13/D13*100</f>
        <v>-94.96641207324929</v>
      </c>
      <c r="H13" s="222" t="s">
        <v>36</v>
      </c>
      <c r="I13" s="223"/>
      <c r="J13" s="223"/>
      <c r="K13" s="9">
        <f>사무국세출!D49</f>
        <v>0</v>
      </c>
      <c r="L13" s="9">
        <f>사무국세출!E49</f>
        <v>0</v>
      </c>
      <c r="M13" s="9">
        <f t="shared" si="1"/>
        <v>0</v>
      </c>
      <c r="N13" s="8">
        <v>0</v>
      </c>
    </row>
    <row r="14" spans="1:14" ht="30.75" customHeight="1" thickBot="1">
      <c r="A14" s="228" t="s">
        <v>191</v>
      </c>
      <c r="B14" s="229"/>
      <c r="C14" s="229"/>
      <c r="D14" s="10">
        <f>사무국세입!D33</f>
        <v>12</v>
      </c>
      <c r="E14" s="10">
        <f>사무국세입!E33</f>
        <v>12</v>
      </c>
      <c r="F14" s="106">
        <f>E14-D14</f>
        <v>0</v>
      </c>
      <c r="G14" s="102">
        <f>F14/D14</f>
        <v>0</v>
      </c>
      <c r="H14" s="238" t="s">
        <v>145</v>
      </c>
      <c r="I14" s="229"/>
      <c r="J14" s="229"/>
      <c r="K14" s="10">
        <f>사무국세출!D52</f>
        <v>547</v>
      </c>
      <c r="L14" s="10">
        <f>사무국세출!E52</f>
        <v>830</v>
      </c>
      <c r="M14" s="10">
        <f>L14-K14</f>
        <v>283</v>
      </c>
      <c r="N14" s="11">
        <f>M14/K14*100</f>
        <v>51.736745886654475</v>
      </c>
    </row>
  </sheetData>
  <sheetProtection/>
  <mergeCells count="32">
    <mergeCell ref="M3:N3"/>
    <mergeCell ref="H5:H6"/>
    <mergeCell ref="I5:I6"/>
    <mergeCell ref="J5:J6"/>
    <mergeCell ref="H8:J8"/>
    <mergeCell ref="D5:D6"/>
    <mergeCell ref="H13:J13"/>
    <mergeCell ref="E5:E6"/>
    <mergeCell ref="L5:L6"/>
    <mergeCell ref="A11:C11"/>
    <mergeCell ref="A12:C12"/>
    <mergeCell ref="F5:G5"/>
    <mergeCell ref="A14:C14"/>
    <mergeCell ref="H7:J7"/>
    <mergeCell ref="H4:N4"/>
    <mergeCell ref="H9:J9"/>
    <mergeCell ref="A8:C8"/>
    <mergeCell ref="K5:K6"/>
    <mergeCell ref="H14:J14"/>
    <mergeCell ref="A4:G4"/>
    <mergeCell ref="A7:C7"/>
    <mergeCell ref="A13:C13"/>
    <mergeCell ref="A2:N2"/>
    <mergeCell ref="H10:J10"/>
    <mergeCell ref="H11:J11"/>
    <mergeCell ref="H12:J12"/>
    <mergeCell ref="A10:C10"/>
    <mergeCell ref="M5:N5"/>
    <mergeCell ref="B5:B6"/>
    <mergeCell ref="C5:C6"/>
    <mergeCell ref="A9:C9"/>
    <mergeCell ref="A5:A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A6"/>
  <sheetViews>
    <sheetView zoomScalePageLayoutView="0" workbookViewId="0" topLeftCell="A1">
      <selection activeCell="A7" sqref="A7"/>
    </sheetView>
  </sheetViews>
  <sheetFormatPr defaultColWidth="8.88671875" defaultRowHeight="30" customHeight="1"/>
  <cols>
    <col min="1" max="1" width="110.77734375" style="23" customWidth="1"/>
    <col min="2" max="16384" width="8.88671875" style="23" customWidth="1"/>
  </cols>
  <sheetData>
    <row r="6" ht="30" customHeight="1">
      <c r="A6" s="18" t="s">
        <v>194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3">
      <selection activeCell="E5" sqref="E5"/>
    </sheetView>
  </sheetViews>
  <sheetFormatPr defaultColWidth="8.88671875" defaultRowHeight="21.75" customHeight="1"/>
  <cols>
    <col min="1" max="2" width="2.77734375" style="14" customWidth="1"/>
    <col min="3" max="3" width="14.77734375" style="14" customWidth="1"/>
    <col min="4" max="5" width="10.77734375" style="14" customWidth="1"/>
    <col min="6" max="6" width="10.6640625" style="14" customWidth="1"/>
    <col min="7" max="7" width="8.77734375" style="14" customWidth="1"/>
    <col min="8" max="8" width="15.10546875" style="14" customWidth="1"/>
    <col min="9" max="9" width="7.99609375" style="14" customWidth="1"/>
    <col min="10" max="10" width="7.77734375" style="14" customWidth="1"/>
    <col min="11" max="13" width="8.77734375" style="14" customWidth="1"/>
    <col min="14" max="16384" width="8.88671875" style="14" customWidth="1"/>
  </cols>
  <sheetData>
    <row r="1" spans="1:13" ht="49.5" customHeight="1">
      <c r="A1" s="220" t="s">
        <v>217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24" customHeight="1" thickBot="1">
      <c r="A2" s="31" t="s">
        <v>103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 t="s">
        <v>218</v>
      </c>
    </row>
    <row r="3" spans="1:13" s="3" customFormat="1" ht="22.5" customHeight="1">
      <c r="A3" s="282" t="s">
        <v>0</v>
      </c>
      <c r="B3" s="284" t="s">
        <v>1</v>
      </c>
      <c r="C3" s="274" t="s">
        <v>2</v>
      </c>
      <c r="D3" s="240" t="s">
        <v>206</v>
      </c>
      <c r="E3" s="240" t="s">
        <v>216</v>
      </c>
      <c r="F3" s="280" t="s">
        <v>52</v>
      </c>
      <c r="G3" s="177"/>
      <c r="H3" s="273" t="s">
        <v>53</v>
      </c>
      <c r="I3" s="274"/>
      <c r="J3" s="274"/>
      <c r="K3" s="274"/>
      <c r="L3" s="274"/>
      <c r="M3" s="275"/>
    </row>
    <row r="4" spans="1:13" ht="22.5" customHeight="1" thickBot="1">
      <c r="A4" s="283"/>
      <c r="B4" s="285"/>
      <c r="C4" s="279"/>
      <c r="D4" s="237"/>
      <c r="E4" s="237"/>
      <c r="F4" s="33" t="s">
        <v>54</v>
      </c>
      <c r="G4" s="34" t="s">
        <v>55</v>
      </c>
      <c r="H4" s="276"/>
      <c r="I4" s="277"/>
      <c r="J4" s="277"/>
      <c r="K4" s="277"/>
      <c r="L4" s="277"/>
      <c r="M4" s="278"/>
    </row>
    <row r="5" spans="1:13" ht="22.5" customHeight="1" thickTop="1">
      <c r="A5" s="281" t="s">
        <v>87</v>
      </c>
      <c r="B5" s="270"/>
      <c r="C5" s="270"/>
      <c r="D5" s="35">
        <f>D6+D12+D22+D25+D28+D33+D18</f>
        <v>147279</v>
      </c>
      <c r="E5" s="35">
        <f>E6+E12+E22+E28+E33+E18</f>
        <v>127959</v>
      </c>
      <c r="F5" s="35">
        <f>E5-D5</f>
        <v>-19320</v>
      </c>
      <c r="G5" s="35">
        <f>F5/D5*100</f>
        <v>-13.11795979060151</v>
      </c>
      <c r="H5" s="96" t="s">
        <v>130</v>
      </c>
      <c r="I5" s="90"/>
      <c r="J5" s="90"/>
      <c r="K5" s="90"/>
      <c r="L5" s="243">
        <f>L6+L12+L22+L25+L28+L33+L18</f>
        <v>127959581</v>
      </c>
      <c r="M5" s="263"/>
    </row>
    <row r="6" spans="1:13" ht="22.5" customHeight="1">
      <c r="A6" s="271" t="s">
        <v>38</v>
      </c>
      <c r="B6" s="185"/>
      <c r="C6" s="272"/>
      <c r="D6" s="38">
        <f>D7</f>
        <v>0</v>
      </c>
      <c r="E6" s="38">
        <f>E7</f>
        <v>0</v>
      </c>
      <c r="F6" s="38">
        <f>E6-D6</f>
        <v>0</v>
      </c>
      <c r="G6" s="38">
        <v>0</v>
      </c>
      <c r="H6" s="74" t="s">
        <v>134</v>
      </c>
      <c r="I6" s="90"/>
      <c r="J6" s="90"/>
      <c r="K6" s="90"/>
      <c r="L6" s="243">
        <f>L7</f>
        <v>0</v>
      </c>
      <c r="M6" s="263"/>
    </row>
    <row r="7" spans="1:13" ht="22.5" customHeight="1">
      <c r="A7" s="42"/>
      <c r="B7" s="270" t="s">
        <v>88</v>
      </c>
      <c r="C7" s="270"/>
      <c r="D7" s="38">
        <f>D8+D9+D10+D11</f>
        <v>0</v>
      </c>
      <c r="E7" s="38">
        <f>SUM(E8:E11)</f>
        <v>0</v>
      </c>
      <c r="F7" s="38">
        <f aca="true" t="shared" si="0" ref="F7:F16">E7-D7</f>
        <v>0</v>
      </c>
      <c r="G7" s="38">
        <v>0</v>
      </c>
      <c r="H7" s="74"/>
      <c r="I7" s="90"/>
      <c r="J7" s="90"/>
      <c r="K7" s="90"/>
      <c r="L7" s="243">
        <f>L8+L9+L10+L11</f>
        <v>0</v>
      </c>
      <c r="M7" s="263"/>
    </row>
    <row r="8" spans="1:13" ht="22.5" customHeight="1">
      <c r="A8" s="42"/>
      <c r="B8" s="43"/>
      <c r="C8" s="48" t="s">
        <v>89</v>
      </c>
      <c r="D8" s="38">
        <v>0</v>
      </c>
      <c r="E8" s="38">
        <v>0</v>
      </c>
      <c r="F8" s="38">
        <f t="shared" si="0"/>
        <v>0</v>
      </c>
      <c r="G8" s="38">
        <v>0</v>
      </c>
      <c r="H8" s="74" t="s">
        <v>89</v>
      </c>
      <c r="I8" s="90"/>
      <c r="J8" s="90"/>
      <c r="K8" s="90"/>
      <c r="L8" s="243">
        <v>0</v>
      </c>
      <c r="M8" s="263"/>
    </row>
    <row r="9" spans="1:13" ht="22.5" customHeight="1">
      <c r="A9" s="42"/>
      <c r="B9" s="43"/>
      <c r="C9" s="44" t="s">
        <v>90</v>
      </c>
      <c r="D9" s="38">
        <v>0</v>
      </c>
      <c r="E9" s="38">
        <v>0</v>
      </c>
      <c r="F9" s="38">
        <f t="shared" si="0"/>
        <v>0</v>
      </c>
      <c r="G9" s="38">
        <v>0</v>
      </c>
      <c r="H9" s="74" t="s">
        <v>135</v>
      </c>
      <c r="I9" s="90"/>
      <c r="J9" s="90"/>
      <c r="K9" s="90"/>
      <c r="L9" s="243">
        <v>0</v>
      </c>
      <c r="M9" s="263"/>
    </row>
    <row r="10" spans="1:13" ht="22.5" customHeight="1">
      <c r="A10" s="42"/>
      <c r="B10" s="43"/>
      <c r="C10" s="44" t="s">
        <v>91</v>
      </c>
      <c r="D10" s="38">
        <v>0</v>
      </c>
      <c r="E10" s="38">
        <v>0</v>
      </c>
      <c r="F10" s="38">
        <f t="shared" si="0"/>
        <v>0</v>
      </c>
      <c r="G10" s="38">
        <v>0</v>
      </c>
      <c r="H10" s="74" t="s">
        <v>158</v>
      </c>
      <c r="I10" s="90"/>
      <c r="J10" s="90"/>
      <c r="K10" s="90"/>
      <c r="L10" s="243">
        <v>0</v>
      </c>
      <c r="M10" s="263"/>
    </row>
    <row r="11" spans="1:13" ht="22.5" customHeight="1">
      <c r="A11" s="59"/>
      <c r="B11" s="48"/>
      <c r="C11" s="44" t="s">
        <v>92</v>
      </c>
      <c r="D11" s="38">
        <v>0</v>
      </c>
      <c r="E11" s="38">
        <v>0</v>
      </c>
      <c r="F11" s="38">
        <f t="shared" si="0"/>
        <v>0</v>
      </c>
      <c r="G11" s="38">
        <v>0</v>
      </c>
      <c r="H11" s="74" t="s">
        <v>75</v>
      </c>
      <c r="I11" s="90"/>
      <c r="J11" s="90"/>
      <c r="K11" s="90"/>
      <c r="L11" s="243">
        <v>0</v>
      </c>
      <c r="M11" s="263"/>
    </row>
    <row r="12" spans="1:13" ht="22.5" customHeight="1">
      <c r="A12" s="259" t="s">
        <v>93</v>
      </c>
      <c r="B12" s="260"/>
      <c r="C12" s="260"/>
      <c r="D12" s="38">
        <f>SUM(D14:D17)</f>
        <v>19000</v>
      </c>
      <c r="E12" s="38">
        <f>SUM(E14:E17)</f>
        <v>0</v>
      </c>
      <c r="F12" s="38">
        <f t="shared" si="0"/>
        <v>-19000</v>
      </c>
      <c r="G12" s="38">
        <v>100</v>
      </c>
      <c r="H12" s="74" t="s">
        <v>131</v>
      </c>
      <c r="I12" s="90"/>
      <c r="J12" s="90"/>
      <c r="K12" s="90"/>
      <c r="L12" s="243">
        <f>L13</f>
        <v>0</v>
      </c>
      <c r="M12" s="263"/>
    </row>
    <row r="13" spans="1:13" ht="22.5" customHeight="1">
      <c r="A13" s="49"/>
      <c r="B13" s="260" t="s">
        <v>37</v>
      </c>
      <c r="C13" s="260"/>
      <c r="D13" s="38">
        <f>SUM(D14:D17)</f>
        <v>19000</v>
      </c>
      <c r="E13" s="38">
        <v>0</v>
      </c>
      <c r="F13" s="38">
        <f t="shared" si="0"/>
        <v>-19000</v>
      </c>
      <c r="G13" s="38">
        <v>100</v>
      </c>
      <c r="H13" s="74" t="s">
        <v>131</v>
      </c>
      <c r="I13" s="90"/>
      <c r="J13" s="90"/>
      <c r="K13" s="90"/>
      <c r="L13" s="243">
        <v>0</v>
      </c>
      <c r="M13" s="263"/>
    </row>
    <row r="14" spans="1:13" ht="22.5" customHeight="1">
      <c r="A14" s="42"/>
      <c r="B14" s="45"/>
      <c r="C14" s="44" t="s">
        <v>94</v>
      </c>
      <c r="D14" s="38">
        <v>0</v>
      </c>
      <c r="E14" s="38">
        <v>0</v>
      </c>
      <c r="F14" s="38">
        <f t="shared" si="0"/>
        <v>0</v>
      </c>
      <c r="G14" s="38">
        <v>0</v>
      </c>
      <c r="H14" s="95" t="s">
        <v>136</v>
      </c>
      <c r="I14" s="90"/>
      <c r="J14" s="90"/>
      <c r="K14" s="90"/>
      <c r="L14" s="264">
        <v>0</v>
      </c>
      <c r="M14" s="265"/>
    </row>
    <row r="15" spans="1:13" ht="22.5" customHeight="1">
      <c r="A15" s="42"/>
      <c r="B15" s="43"/>
      <c r="C15" s="44" t="s">
        <v>95</v>
      </c>
      <c r="D15" s="38">
        <v>0</v>
      </c>
      <c r="E15" s="38">
        <v>0</v>
      </c>
      <c r="F15" s="38">
        <f t="shared" si="0"/>
        <v>0</v>
      </c>
      <c r="G15" s="38">
        <v>0</v>
      </c>
      <c r="H15" s="95" t="s">
        <v>137</v>
      </c>
      <c r="I15" s="90"/>
      <c r="J15" s="90"/>
      <c r="K15" s="90"/>
      <c r="L15" s="264">
        <v>0</v>
      </c>
      <c r="M15" s="265"/>
    </row>
    <row r="16" spans="1:13" ht="22.5" customHeight="1">
      <c r="A16" s="42"/>
      <c r="B16" s="43"/>
      <c r="C16" s="44" t="s">
        <v>173</v>
      </c>
      <c r="D16" s="38">
        <v>0</v>
      </c>
      <c r="E16" s="38">
        <v>0</v>
      </c>
      <c r="F16" s="38">
        <f t="shared" si="0"/>
        <v>0</v>
      </c>
      <c r="G16" s="38">
        <v>0</v>
      </c>
      <c r="H16" s="95" t="s">
        <v>174</v>
      </c>
      <c r="I16" s="90"/>
      <c r="J16" s="90"/>
      <c r="K16" s="90"/>
      <c r="L16" s="264">
        <v>0</v>
      </c>
      <c r="M16" s="265"/>
    </row>
    <row r="17" spans="1:13" ht="22.5" customHeight="1">
      <c r="A17" s="42"/>
      <c r="B17" s="43"/>
      <c r="C17" s="112" t="s">
        <v>171</v>
      </c>
      <c r="D17" s="38">
        <v>19000</v>
      </c>
      <c r="E17" s="38">
        <v>0</v>
      </c>
      <c r="F17" s="38"/>
      <c r="G17" s="38">
        <v>0</v>
      </c>
      <c r="H17" s="95" t="s">
        <v>156</v>
      </c>
      <c r="I17" s="268"/>
      <c r="J17" s="269"/>
      <c r="K17" s="269"/>
      <c r="L17" s="264">
        <v>0</v>
      </c>
      <c r="M17" s="265"/>
    </row>
    <row r="18" spans="1:13" ht="22.5" customHeight="1">
      <c r="A18" s="271" t="s">
        <v>39</v>
      </c>
      <c r="B18" s="288"/>
      <c r="C18" s="289"/>
      <c r="D18" s="38">
        <f>D19</f>
        <v>117400</v>
      </c>
      <c r="E18" s="38">
        <f>E19</f>
        <v>127400</v>
      </c>
      <c r="F18" s="38">
        <f>E18-D18</f>
        <v>10000</v>
      </c>
      <c r="G18" s="38">
        <f>F18/D18*100</f>
        <v>8.517887563884157</v>
      </c>
      <c r="H18" s="74" t="s">
        <v>132</v>
      </c>
      <c r="I18" s="90"/>
      <c r="J18" s="90"/>
      <c r="K18" s="90"/>
      <c r="L18" s="243">
        <f>L20</f>
        <v>127400000</v>
      </c>
      <c r="M18" s="263"/>
    </row>
    <row r="19" spans="1:13" ht="22.5" customHeight="1">
      <c r="A19" s="60"/>
      <c r="B19" s="184" t="s">
        <v>96</v>
      </c>
      <c r="C19" s="290"/>
      <c r="D19" s="123">
        <f>D20</f>
        <v>117400</v>
      </c>
      <c r="E19" s="123">
        <f>E20</f>
        <v>127400</v>
      </c>
      <c r="F19" s="123">
        <f>E19-D19</f>
        <v>10000</v>
      </c>
      <c r="G19" s="123">
        <f>F19/D19*100</f>
        <v>8.517887563884157</v>
      </c>
      <c r="H19" s="103"/>
      <c r="I19" s="104"/>
      <c r="J19" s="104"/>
      <c r="K19" s="104"/>
      <c r="L19" s="243">
        <v>0</v>
      </c>
      <c r="M19" s="244"/>
    </row>
    <row r="20" spans="1:13" ht="22.5" customHeight="1" thickBot="1">
      <c r="A20" s="50"/>
      <c r="B20" s="122"/>
      <c r="C20" s="124" t="s">
        <v>96</v>
      </c>
      <c r="D20" s="125">
        <v>117400</v>
      </c>
      <c r="E20" s="125">
        <v>127400</v>
      </c>
      <c r="F20" s="126">
        <f>E20-D20</f>
        <v>10000</v>
      </c>
      <c r="G20" s="126">
        <f>F20/D20*100</f>
        <v>8.517887563884157</v>
      </c>
      <c r="H20" s="77" t="s">
        <v>204</v>
      </c>
      <c r="I20" s="94"/>
      <c r="J20" s="91"/>
      <c r="K20" s="91"/>
      <c r="L20" s="255">
        <f>92000000+20000000+3000000+2400000+10000000</f>
        <v>127400000</v>
      </c>
      <c r="M20" s="256"/>
    </row>
    <row r="21" spans="1:13" ht="24" customHeight="1" thickBot="1">
      <c r="A21" s="55"/>
      <c r="B21" s="55"/>
      <c r="C21" s="55"/>
      <c r="D21" s="56"/>
      <c r="E21" s="56"/>
      <c r="F21" s="56"/>
      <c r="G21" s="56"/>
      <c r="H21" s="92"/>
      <c r="I21" s="92"/>
      <c r="J21" s="92"/>
      <c r="K21" s="92"/>
      <c r="L21" s="92"/>
      <c r="M21" s="92"/>
    </row>
    <row r="22" spans="1:13" ht="24" customHeight="1" thickTop="1">
      <c r="A22" s="286" t="s">
        <v>119</v>
      </c>
      <c r="B22" s="287"/>
      <c r="C22" s="287"/>
      <c r="D22" s="58">
        <f>D23</f>
        <v>0</v>
      </c>
      <c r="E22" s="58">
        <f>E23</f>
        <v>0</v>
      </c>
      <c r="F22" s="58">
        <f>E22-D22</f>
        <v>0</v>
      </c>
      <c r="G22" s="58">
        <v>0</v>
      </c>
      <c r="H22" s="127" t="s">
        <v>138</v>
      </c>
      <c r="I22" s="128"/>
      <c r="J22" s="128"/>
      <c r="K22" s="128"/>
      <c r="L22" s="266"/>
      <c r="M22" s="267"/>
    </row>
    <row r="23" spans="1:13" ht="24" customHeight="1">
      <c r="A23" s="49"/>
      <c r="B23" s="260" t="s">
        <v>119</v>
      </c>
      <c r="C23" s="260"/>
      <c r="D23" s="38">
        <v>0</v>
      </c>
      <c r="E23" s="38">
        <v>0</v>
      </c>
      <c r="F23" s="38">
        <f>E23-D23</f>
        <v>0</v>
      </c>
      <c r="G23" s="38">
        <v>0</v>
      </c>
      <c r="H23" s="74"/>
      <c r="I23" s="93"/>
      <c r="J23" s="93"/>
      <c r="K23" s="93"/>
      <c r="L23" s="243"/>
      <c r="M23" s="244"/>
    </row>
    <row r="24" spans="1:13" ht="24" customHeight="1">
      <c r="A24" s="42"/>
      <c r="B24" s="45"/>
      <c r="C24" s="44" t="s">
        <v>120</v>
      </c>
      <c r="D24" s="38">
        <v>0</v>
      </c>
      <c r="E24" s="38">
        <v>0</v>
      </c>
      <c r="F24" s="38">
        <f aca="true" t="shared" si="1" ref="F24:F34">E24-D24</f>
        <v>0</v>
      </c>
      <c r="G24" s="38">
        <v>0</v>
      </c>
      <c r="H24" s="74" t="s">
        <v>133</v>
      </c>
      <c r="I24" s="93"/>
      <c r="J24" s="93"/>
      <c r="K24" s="93"/>
      <c r="L24" s="243"/>
      <c r="M24" s="244"/>
    </row>
    <row r="25" spans="1:13" ht="22.5" customHeight="1">
      <c r="A25" s="259" t="s">
        <v>97</v>
      </c>
      <c r="B25" s="260"/>
      <c r="C25" s="260"/>
      <c r="D25" s="38">
        <f>D26</f>
        <v>0</v>
      </c>
      <c r="E25" s="38">
        <f>E26</f>
        <v>0</v>
      </c>
      <c r="F25" s="38">
        <f t="shared" si="1"/>
        <v>0</v>
      </c>
      <c r="G25" s="38">
        <v>0</v>
      </c>
      <c r="H25" s="74"/>
      <c r="I25" s="93"/>
      <c r="J25" s="93"/>
      <c r="K25" s="93"/>
      <c r="L25" s="243"/>
      <c r="M25" s="244"/>
    </row>
    <row r="26" spans="1:13" ht="22.5" customHeight="1">
      <c r="A26" s="49"/>
      <c r="B26" s="260" t="s">
        <v>40</v>
      </c>
      <c r="C26" s="260"/>
      <c r="D26" s="38">
        <f>SUM(D27)</f>
        <v>0</v>
      </c>
      <c r="E26" s="38">
        <f>SUM(E27)</f>
        <v>0</v>
      </c>
      <c r="F26" s="38">
        <f t="shared" si="1"/>
        <v>0</v>
      </c>
      <c r="G26" s="38">
        <v>0</v>
      </c>
      <c r="H26" s="74"/>
      <c r="I26" s="93"/>
      <c r="J26" s="93"/>
      <c r="K26" s="93"/>
      <c r="L26" s="243"/>
      <c r="M26" s="244"/>
    </row>
    <row r="27" spans="1:13" ht="22.5" customHeight="1">
      <c r="A27" s="59"/>
      <c r="B27" s="44"/>
      <c r="C27" s="44" t="s">
        <v>98</v>
      </c>
      <c r="D27" s="38">
        <v>0</v>
      </c>
      <c r="E27" s="38">
        <v>0</v>
      </c>
      <c r="F27" s="38">
        <f t="shared" si="1"/>
        <v>0</v>
      </c>
      <c r="G27" s="38">
        <v>0</v>
      </c>
      <c r="H27" s="74"/>
      <c r="I27" s="93"/>
      <c r="J27" s="93"/>
      <c r="K27" s="93"/>
      <c r="L27" s="243"/>
      <c r="M27" s="244"/>
    </row>
    <row r="28" spans="1:13" ht="22.5" customHeight="1">
      <c r="A28" s="259" t="s">
        <v>42</v>
      </c>
      <c r="B28" s="260"/>
      <c r="C28" s="260"/>
      <c r="D28" s="38">
        <f>D29</f>
        <v>10867</v>
      </c>
      <c r="E28" s="38">
        <f>E29</f>
        <v>547</v>
      </c>
      <c r="F28" s="38">
        <f t="shared" si="1"/>
        <v>-10320</v>
      </c>
      <c r="G28" s="38">
        <f>F28/D28*100</f>
        <v>-94.96641207324929</v>
      </c>
      <c r="H28" s="74" t="s">
        <v>139</v>
      </c>
      <c r="I28" s="93"/>
      <c r="J28" s="93"/>
      <c r="K28" s="93"/>
      <c r="L28" s="243">
        <v>547581</v>
      </c>
      <c r="M28" s="263"/>
    </row>
    <row r="29" spans="1:13" ht="22.5" customHeight="1">
      <c r="A29" s="49"/>
      <c r="B29" s="260" t="s">
        <v>99</v>
      </c>
      <c r="C29" s="260"/>
      <c r="D29" s="38">
        <f>D30</f>
        <v>10867</v>
      </c>
      <c r="E29" s="38">
        <f>E30</f>
        <v>547</v>
      </c>
      <c r="F29" s="38">
        <f t="shared" si="1"/>
        <v>-10320</v>
      </c>
      <c r="G29" s="38">
        <f>F29/D29*100</f>
        <v>-94.96641207324929</v>
      </c>
      <c r="H29" s="74"/>
      <c r="I29" s="93"/>
      <c r="J29" s="93"/>
      <c r="K29" s="93"/>
      <c r="L29" s="243"/>
      <c r="M29" s="263"/>
    </row>
    <row r="30" spans="1:13" ht="22.5" customHeight="1">
      <c r="A30" s="60"/>
      <c r="B30" s="245"/>
      <c r="C30" s="249" t="s">
        <v>100</v>
      </c>
      <c r="D30" s="251">
        <v>10867</v>
      </c>
      <c r="E30" s="251">
        <v>547</v>
      </c>
      <c r="F30" s="251">
        <f>E30-D30</f>
        <v>-10320</v>
      </c>
      <c r="G30" s="251">
        <f>F30/D30*100</f>
        <v>-94.96641207324929</v>
      </c>
      <c r="H30" s="257" t="s">
        <v>182</v>
      </c>
      <c r="I30" s="258"/>
      <c r="J30" s="93"/>
      <c r="K30" s="93"/>
      <c r="L30" s="243">
        <v>0</v>
      </c>
      <c r="M30" s="244"/>
    </row>
    <row r="31" spans="1:13" ht="22.5" customHeight="1">
      <c r="A31" s="60"/>
      <c r="B31" s="247"/>
      <c r="C31" s="247"/>
      <c r="D31" s="252"/>
      <c r="E31" s="252"/>
      <c r="F31" s="252"/>
      <c r="G31" s="252"/>
      <c r="H31" s="257" t="s">
        <v>157</v>
      </c>
      <c r="I31" s="258"/>
      <c r="J31" s="93"/>
      <c r="K31" s="93"/>
      <c r="L31" s="243">
        <v>47581</v>
      </c>
      <c r="M31" s="244"/>
    </row>
    <row r="32" spans="1:13" ht="22.5" customHeight="1">
      <c r="A32" s="59"/>
      <c r="B32" s="261"/>
      <c r="C32" s="261"/>
      <c r="D32" s="262"/>
      <c r="E32" s="262"/>
      <c r="F32" s="262"/>
      <c r="G32" s="262"/>
      <c r="H32" s="74" t="s">
        <v>100</v>
      </c>
      <c r="I32" s="93"/>
      <c r="J32" s="93"/>
      <c r="K32" s="93"/>
      <c r="L32" s="243">
        <v>500000</v>
      </c>
      <c r="M32" s="263"/>
    </row>
    <row r="33" spans="1:13" ht="22.5" customHeight="1">
      <c r="A33" s="259" t="s">
        <v>101</v>
      </c>
      <c r="B33" s="260"/>
      <c r="C33" s="260"/>
      <c r="D33" s="38">
        <f>D34</f>
        <v>12</v>
      </c>
      <c r="E33" s="38">
        <f>E34</f>
        <v>12</v>
      </c>
      <c r="F33" s="38">
        <f t="shared" si="1"/>
        <v>0</v>
      </c>
      <c r="G33" s="38">
        <f>F33/D33*100</f>
        <v>0</v>
      </c>
      <c r="H33" s="74" t="s">
        <v>140</v>
      </c>
      <c r="I33" s="93"/>
      <c r="J33" s="93"/>
      <c r="K33" s="93"/>
      <c r="L33" s="243">
        <f>L34</f>
        <v>12000</v>
      </c>
      <c r="M33" s="263"/>
    </row>
    <row r="34" spans="1:13" ht="22.5" customHeight="1">
      <c r="A34" s="49"/>
      <c r="B34" s="260" t="s">
        <v>41</v>
      </c>
      <c r="C34" s="260"/>
      <c r="D34" s="38">
        <f>D35</f>
        <v>12</v>
      </c>
      <c r="E34" s="38">
        <f>E35</f>
        <v>12</v>
      </c>
      <c r="F34" s="38">
        <f t="shared" si="1"/>
        <v>0</v>
      </c>
      <c r="G34" s="38">
        <f>F34/D34*100</f>
        <v>0</v>
      </c>
      <c r="H34" s="74" t="s">
        <v>76</v>
      </c>
      <c r="I34" s="93"/>
      <c r="J34" s="93"/>
      <c r="K34" s="93"/>
      <c r="L34" s="243">
        <f>SUM(L35:M38)</f>
        <v>12000</v>
      </c>
      <c r="M34" s="244"/>
    </row>
    <row r="35" spans="1:13" ht="20.25" customHeight="1">
      <c r="A35" s="60"/>
      <c r="B35" s="245"/>
      <c r="C35" s="249" t="s">
        <v>102</v>
      </c>
      <c r="D35" s="251">
        <v>12</v>
      </c>
      <c r="E35" s="251">
        <v>12</v>
      </c>
      <c r="F35" s="251">
        <f>E35-D35</f>
        <v>0</v>
      </c>
      <c r="G35" s="251">
        <f>F35/D35*100</f>
        <v>0</v>
      </c>
      <c r="H35" s="103" t="s">
        <v>178</v>
      </c>
      <c r="I35" s="105"/>
      <c r="J35" s="105"/>
      <c r="K35" s="105"/>
      <c r="L35" s="243">
        <v>5000</v>
      </c>
      <c r="M35" s="244"/>
    </row>
    <row r="36" spans="1:13" ht="20.25" customHeight="1">
      <c r="A36" s="60"/>
      <c r="B36" s="246"/>
      <c r="C36" s="250"/>
      <c r="D36" s="252"/>
      <c r="E36" s="252"/>
      <c r="F36" s="252"/>
      <c r="G36" s="252"/>
      <c r="H36" s="103" t="s">
        <v>179</v>
      </c>
      <c r="I36" s="105"/>
      <c r="J36" s="105"/>
      <c r="K36" s="105"/>
      <c r="L36" s="93"/>
      <c r="M36" s="116">
        <v>7000</v>
      </c>
    </row>
    <row r="37" spans="1:13" ht="20.25" customHeight="1">
      <c r="A37" s="60"/>
      <c r="B37" s="247"/>
      <c r="C37" s="247"/>
      <c r="D37" s="253"/>
      <c r="E37" s="253"/>
      <c r="F37" s="253"/>
      <c r="G37" s="253"/>
      <c r="H37" s="257" t="s">
        <v>205</v>
      </c>
      <c r="I37" s="258"/>
      <c r="J37" s="105"/>
      <c r="K37" s="105"/>
      <c r="L37" s="243">
        <v>0</v>
      </c>
      <c r="M37" s="244"/>
    </row>
    <row r="38" spans="1:13" ht="20.25" customHeight="1" thickBot="1">
      <c r="A38" s="50"/>
      <c r="B38" s="248"/>
      <c r="C38" s="248"/>
      <c r="D38" s="254"/>
      <c r="E38" s="254"/>
      <c r="F38" s="254"/>
      <c r="G38" s="254"/>
      <c r="H38" s="241" t="s">
        <v>195</v>
      </c>
      <c r="I38" s="242"/>
      <c r="J38" s="94"/>
      <c r="K38" s="94"/>
      <c r="L38" s="255">
        <v>0</v>
      </c>
      <c r="M38" s="256"/>
    </row>
    <row r="39" spans="4:7" ht="24" customHeight="1">
      <c r="D39" s="15"/>
      <c r="E39" s="15"/>
      <c r="F39" s="15"/>
      <c r="G39" s="15"/>
    </row>
    <row r="40" spans="4:7" ht="24" customHeight="1">
      <c r="D40" s="15"/>
      <c r="E40" s="15"/>
      <c r="F40" s="15"/>
      <c r="G40" s="15"/>
    </row>
    <row r="41" spans="4:7" ht="24" customHeight="1">
      <c r="D41" s="15"/>
      <c r="E41" s="15"/>
      <c r="F41" s="15"/>
      <c r="G41" s="15"/>
    </row>
    <row r="42" spans="4:7" ht="24" customHeight="1">
      <c r="D42" s="15"/>
      <c r="E42" s="15"/>
      <c r="F42" s="15"/>
      <c r="G42" s="15"/>
    </row>
    <row r="43" spans="4:7" ht="24" customHeight="1">
      <c r="D43" s="15"/>
      <c r="E43" s="15"/>
      <c r="F43" s="15"/>
      <c r="G43" s="15"/>
    </row>
    <row r="44" spans="4:7" ht="24" customHeight="1">
      <c r="D44" s="15"/>
      <c r="E44" s="15"/>
      <c r="F44" s="15"/>
      <c r="G44" s="15"/>
    </row>
    <row r="45" spans="4:7" ht="24" customHeight="1">
      <c r="D45" s="15"/>
      <c r="E45" s="15"/>
      <c r="F45" s="15"/>
      <c r="G45" s="15"/>
    </row>
    <row r="46" spans="4:7" ht="21.75" customHeight="1">
      <c r="D46" s="15"/>
      <c r="E46" s="15"/>
      <c r="F46" s="15"/>
      <c r="G46" s="15"/>
    </row>
    <row r="47" spans="4:7" ht="21.75" customHeight="1">
      <c r="D47" s="15"/>
      <c r="E47" s="15"/>
      <c r="F47" s="15"/>
      <c r="G47" s="15"/>
    </row>
    <row r="48" spans="4:7" ht="21.75" customHeight="1">
      <c r="D48" s="15"/>
      <c r="E48" s="15"/>
      <c r="F48" s="15"/>
      <c r="G48" s="15"/>
    </row>
    <row r="49" spans="4:7" ht="21.75" customHeight="1">
      <c r="D49" s="15"/>
      <c r="E49" s="15"/>
      <c r="F49" s="15"/>
      <c r="G49" s="15"/>
    </row>
    <row r="50" spans="4:7" ht="21.75" customHeight="1">
      <c r="D50" s="15"/>
      <c r="E50" s="15"/>
      <c r="F50" s="15"/>
      <c r="G50" s="15"/>
    </row>
    <row r="51" spans="4:7" ht="21.75" customHeight="1">
      <c r="D51" s="15"/>
      <c r="E51" s="15"/>
      <c r="F51" s="15"/>
      <c r="G51" s="15"/>
    </row>
    <row r="52" spans="4:7" ht="21.75" customHeight="1">
      <c r="D52" s="15"/>
      <c r="E52" s="15"/>
      <c r="F52" s="15"/>
      <c r="G52" s="15"/>
    </row>
    <row r="53" spans="4:7" ht="21.75" customHeight="1">
      <c r="D53" s="15"/>
      <c r="E53" s="15"/>
      <c r="F53" s="15"/>
      <c r="G53" s="15"/>
    </row>
    <row r="54" spans="4:7" ht="21.75" customHeight="1">
      <c r="D54" s="15"/>
      <c r="E54" s="15"/>
      <c r="F54" s="15"/>
      <c r="G54" s="15"/>
    </row>
    <row r="55" spans="4:7" ht="21.75" customHeight="1">
      <c r="D55" s="15"/>
      <c r="E55" s="15"/>
      <c r="F55" s="15"/>
      <c r="G55" s="15"/>
    </row>
    <row r="56" spans="4:7" ht="21.75" customHeight="1">
      <c r="D56" s="15"/>
      <c r="E56" s="15"/>
      <c r="F56" s="15"/>
      <c r="G56" s="15"/>
    </row>
    <row r="57" spans="4:7" ht="21.75" customHeight="1">
      <c r="D57" s="15"/>
      <c r="E57" s="15"/>
      <c r="F57" s="15"/>
      <c r="G57" s="15"/>
    </row>
    <row r="58" spans="4:7" ht="21.75" customHeight="1">
      <c r="D58" s="15"/>
      <c r="E58" s="15"/>
      <c r="F58" s="15"/>
      <c r="G58" s="15"/>
    </row>
    <row r="59" spans="4:7" ht="21.75" customHeight="1">
      <c r="D59" s="15"/>
      <c r="E59" s="15"/>
      <c r="F59" s="15"/>
      <c r="G59" s="15"/>
    </row>
    <row r="60" spans="4:7" ht="21.75" customHeight="1">
      <c r="D60" s="15"/>
      <c r="E60" s="15"/>
      <c r="F60" s="15"/>
      <c r="G60" s="15"/>
    </row>
    <row r="61" spans="4:7" ht="21.75" customHeight="1">
      <c r="D61" s="15"/>
      <c r="E61" s="15"/>
      <c r="F61" s="15"/>
      <c r="G61" s="15"/>
    </row>
    <row r="62" spans="4:7" ht="21.75" customHeight="1">
      <c r="D62" s="15"/>
      <c r="E62" s="15"/>
      <c r="F62" s="15"/>
      <c r="G62" s="15"/>
    </row>
    <row r="63" spans="4:7" ht="21.75" customHeight="1">
      <c r="D63" s="15"/>
      <c r="E63" s="15"/>
      <c r="F63" s="15"/>
      <c r="G63" s="15"/>
    </row>
    <row r="64" spans="4:7" ht="21.75" customHeight="1">
      <c r="D64" s="15"/>
      <c r="E64" s="15"/>
      <c r="F64" s="15"/>
      <c r="G64" s="15"/>
    </row>
    <row r="65" spans="4:7" ht="21.75" customHeight="1">
      <c r="D65" s="15"/>
      <c r="E65" s="15"/>
      <c r="F65" s="15"/>
      <c r="G65" s="15"/>
    </row>
    <row r="66" spans="4:7" ht="21.75" customHeight="1">
      <c r="D66" s="15"/>
      <c r="E66" s="15"/>
      <c r="F66" s="15"/>
      <c r="G66" s="15"/>
    </row>
    <row r="67" spans="4:7" ht="21.75" customHeight="1">
      <c r="D67" s="15"/>
      <c r="E67" s="15"/>
      <c r="F67" s="15"/>
      <c r="G67" s="15"/>
    </row>
    <row r="68" spans="4:7" ht="21.75" customHeight="1">
      <c r="D68" s="15"/>
      <c r="E68" s="15"/>
      <c r="F68" s="15"/>
      <c r="G68" s="15"/>
    </row>
    <row r="69" spans="4:7" ht="21.75" customHeight="1">
      <c r="D69" s="15"/>
      <c r="E69" s="15"/>
      <c r="F69" s="15"/>
      <c r="G69" s="15"/>
    </row>
    <row r="70" spans="4:7" ht="21.75" customHeight="1">
      <c r="D70" s="15"/>
      <c r="E70" s="15"/>
      <c r="F70" s="15"/>
      <c r="G70" s="15"/>
    </row>
    <row r="71" spans="4:7" ht="21.75" customHeight="1">
      <c r="D71" s="15"/>
      <c r="E71" s="15"/>
      <c r="F71" s="15"/>
      <c r="G71" s="15"/>
    </row>
    <row r="72" spans="4:7" ht="21.75" customHeight="1">
      <c r="D72" s="15"/>
      <c r="E72" s="15"/>
      <c r="F72" s="15"/>
      <c r="G72" s="15"/>
    </row>
    <row r="73" spans="4:7" ht="21.75" customHeight="1">
      <c r="D73" s="15"/>
      <c r="E73" s="15"/>
      <c r="F73" s="15"/>
      <c r="G73" s="15"/>
    </row>
  </sheetData>
  <sheetProtection/>
  <mergeCells count="72">
    <mergeCell ref="A3:A4"/>
    <mergeCell ref="B3:B4"/>
    <mergeCell ref="B29:C29"/>
    <mergeCell ref="A22:C22"/>
    <mergeCell ref="B23:C23"/>
    <mergeCell ref="A28:C28"/>
    <mergeCell ref="A18:C18"/>
    <mergeCell ref="B19:C19"/>
    <mergeCell ref="B26:C26"/>
    <mergeCell ref="A1:M1"/>
    <mergeCell ref="B7:C7"/>
    <mergeCell ref="A6:C6"/>
    <mergeCell ref="A25:C25"/>
    <mergeCell ref="B13:C13"/>
    <mergeCell ref="H3:M4"/>
    <mergeCell ref="C3:C4"/>
    <mergeCell ref="F3:G3"/>
    <mergeCell ref="A5:C5"/>
    <mergeCell ref="A12:C12"/>
    <mergeCell ref="L23:M23"/>
    <mergeCell ref="L22:M22"/>
    <mergeCell ref="I17:K17"/>
    <mergeCell ref="L17:M17"/>
    <mergeCell ref="L19:M19"/>
    <mergeCell ref="L26:M26"/>
    <mergeCell ref="L5:M5"/>
    <mergeCell ref="L18:M18"/>
    <mergeCell ref="L11:M11"/>
    <mergeCell ref="L13:M13"/>
    <mergeCell ref="L14:M14"/>
    <mergeCell ref="L15:M15"/>
    <mergeCell ref="L7:M7"/>
    <mergeCell ref="L6:M6"/>
    <mergeCell ref="L8:M8"/>
    <mergeCell ref="L9:M9"/>
    <mergeCell ref="L27:M27"/>
    <mergeCell ref="L29:M29"/>
    <mergeCell ref="H31:I31"/>
    <mergeCell ref="G30:G32"/>
    <mergeCell ref="L28:M28"/>
    <mergeCell ref="H30:I30"/>
    <mergeCell ref="L32:M32"/>
    <mergeCell ref="L33:M33"/>
    <mergeCell ref="L34:M34"/>
    <mergeCell ref="L30:M30"/>
    <mergeCell ref="L10:M10"/>
    <mergeCell ref="L12:M12"/>
    <mergeCell ref="L31:M31"/>
    <mergeCell ref="L24:M24"/>
    <mergeCell ref="L25:M25"/>
    <mergeCell ref="L16:M16"/>
    <mergeCell ref="L20:M20"/>
    <mergeCell ref="L38:M38"/>
    <mergeCell ref="L35:M35"/>
    <mergeCell ref="H37:I37"/>
    <mergeCell ref="A33:C33"/>
    <mergeCell ref="B34:C34"/>
    <mergeCell ref="C30:C32"/>
    <mergeCell ref="D30:D32"/>
    <mergeCell ref="B30:B32"/>
    <mergeCell ref="E30:E32"/>
    <mergeCell ref="F30:F32"/>
    <mergeCell ref="D3:D4"/>
    <mergeCell ref="E3:E4"/>
    <mergeCell ref="H38:I38"/>
    <mergeCell ref="L37:M37"/>
    <mergeCell ref="B35:B38"/>
    <mergeCell ref="C35:C38"/>
    <mergeCell ref="D35:D38"/>
    <mergeCell ref="E35:E38"/>
    <mergeCell ref="F35:F38"/>
    <mergeCell ref="G35:G38"/>
  </mergeCells>
  <printOptions horizontalCentered="1"/>
  <pageMargins left="0.44" right="0.51" top="0.5905511811023623" bottom="0.55" header="0.5118110236220472" footer="0.5118110236220472"/>
  <pageSetup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보경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엄</dc:creator>
  <cp:keywords/>
  <dc:description/>
  <cp:lastModifiedBy>user</cp:lastModifiedBy>
  <cp:lastPrinted>2012-12-26T01:52:38Z</cp:lastPrinted>
  <dcterms:created xsi:type="dcterms:W3CDTF">2001-06-15T00:13:17Z</dcterms:created>
  <dcterms:modified xsi:type="dcterms:W3CDTF">2013-03-08T05:01:59Z</dcterms:modified>
  <cp:category/>
  <cp:version/>
  <cp:contentType/>
  <cp:contentStatus/>
</cp:coreProperties>
</file>